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_Dolgozók egyéni mappái\Tal.Gina\_Termelés\Mészely Attila\Vasúti forgalmak sajtó\"/>
    </mc:Choice>
  </mc:AlternateContent>
  <xr:revisionPtr revIDLastSave="0" documentId="13_ncr:1_{9A40D8A6-FA07-42F3-B610-EB8FBA2E4B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17" sheetId="1" r:id="rId1"/>
    <sheet name="2018" sheetId="3" r:id="rId2"/>
    <sheet name="2019" sheetId="4" r:id="rId3"/>
    <sheet name="2020" sheetId="5" r:id="rId4"/>
    <sheet name="2021" sheetId="6" r:id="rId5"/>
    <sheet name="2022" sheetId="7" r:id="rId6"/>
    <sheet name="2023" sheetId="8" r:id="rId7"/>
    <sheet name="2024" sheetId="9" r:id="rId8"/>
    <sheet name="2025" sheetId="1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2" i="9" l="1"/>
  <c r="D53" i="9"/>
  <c r="D46" i="9"/>
  <c r="D43" i="9"/>
  <c r="D41" i="9"/>
  <c r="D42" i="9"/>
  <c r="D40" i="9"/>
  <c r="D36" i="9"/>
  <c r="D35" i="9"/>
  <c r="D33" i="9"/>
  <c r="D32" i="9"/>
  <c r="D31" i="9"/>
  <c r="D30" i="9"/>
  <c r="D8" i="9"/>
  <c r="D6" i="9"/>
  <c r="D15" i="9"/>
  <c r="D52" i="8"/>
  <c r="D51" i="8"/>
  <c r="D49" i="8"/>
  <c r="D48" i="8"/>
  <c r="D47" i="8"/>
  <c r="D40" i="8"/>
  <c r="D27" i="8"/>
  <c r="D26" i="8"/>
  <c r="D25" i="8"/>
  <c r="D13" i="8"/>
  <c r="D8" i="8"/>
  <c r="C8" i="8"/>
  <c r="C35" i="8" s="1"/>
  <c r="D58" i="7"/>
  <c r="D57" i="7"/>
  <c r="D56" i="7"/>
  <c r="D55" i="7"/>
  <c r="C55" i="7"/>
  <c r="D54" i="7"/>
  <c r="C54" i="7"/>
  <c r="D53" i="7"/>
  <c r="C53" i="7"/>
  <c r="D52" i="7"/>
  <c r="C52" i="7"/>
  <c r="D44" i="7"/>
  <c r="D43" i="7"/>
  <c r="D42" i="7"/>
  <c r="C42" i="7"/>
  <c r="D41" i="7"/>
  <c r="D35" i="7"/>
  <c r="D34" i="7"/>
  <c r="D32" i="7"/>
  <c r="D31" i="7"/>
  <c r="D30" i="7"/>
  <c r="D22" i="7"/>
  <c r="D21" i="7"/>
  <c r="C21" i="7"/>
  <c r="D19" i="7"/>
  <c r="D18" i="7"/>
  <c r="D16" i="7"/>
  <c r="D15" i="7"/>
  <c r="D14" i="7"/>
  <c r="C14" i="7"/>
  <c r="D13" i="7"/>
  <c r="D12" i="7"/>
  <c r="D6" i="7"/>
  <c r="D91" i="6"/>
  <c r="D90" i="6"/>
  <c r="D77" i="6"/>
  <c r="D76" i="6"/>
  <c r="D75" i="6"/>
  <c r="D74" i="6"/>
  <c r="D73" i="6"/>
  <c r="D72" i="6"/>
  <c r="D71" i="6"/>
  <c r="D70" i="6"/>
  <c r="D69" i="6"/>
  <c r="D68" i="6"/>
  <c r="D67" i="6"/>
  <c r="C67" i="6"/>
  <c r="C94" i="6" s="1"/>
  <c r="D63" i="6"/>
  <c r="D62" i="6"/>
  <c r="D60" i="6"/>
  <c r="D59" i="6"/>
  <c r="D57" i="6"/>
  <c r="D53" i="6"/>
  <c r="D40" i="6"/>
  <c r="D39" i="6"/>
  <c r="D38" i="6"/>
  <c r="D37" i="6"/>
  <c r="D34" i="6"/>
  <c r="D23" i="6"/>
  <c r="D22" i="6"/>
  <c r="D21" i="6"/>
  <c r="D20" i="6"/>
  <c r="D10" i="6"/>
  <c r="D9" i="6"/>
  <c r="D61" i="5"/>
  <c r="D60" i="5"/>
  <c r="D59" i="5"/>
  <c r="D58" i="5"/>
  <c r="D57" i="5"/>
  <c r="D56" i="5"/>
  <c r="D55" i="5"/>
  <c r="D54" i="5"/>
  <c r="D53" i="5"/>
  <c r="D42" i="5"/>
  <c r="D41" i="5"/>
  <c r="D40" i="5"/>
  <c r="D39" i="5"/>
  <c r="D16" i="5"/>
  <c r="D15" i="5"/>
  <c r="D13" i="5"/>
  <c r="D11" i="5"/>
  <c r="D58" i="4"/>
  <c r="D57" i="4"/>
  <c r="D56" i="4"/>
  <c r="D43" i="4"/>
  <c r="D42" i="4"/>
  <c r="D21" i="4"/>
  <c r="D18" i="4"/>
  <c r="D17" i="4"/>
  <c r="D16" i="4"/>
  <c r="D5" i="4"/>
  <c r="D61" i="3"/>
  <c r="D54" i="3"/>
  <c r="D53" i="3"/>
  <c r="C53" i="3"/>
  <c r="D50" i="3"/>
  <c r="D49" i="3"/>
  <c r="C49" i="3"/>
  <c r="D28" i="3"/>
  <c r="D17" i="3"/>
  <c r="D16" i="3"/>
  <c r="D15" i="3"/>
  <c r="D14" i="3"/>
  <c r="D13" i="3"/>
  <c r="D12" i="3"/>
  <c r="D11" i="3"/>
  <c r="D54" i="10"/>
  <c r="D52" i="10"/>
  <c r="D49" i="10"/>
  <c r="C49" i="10"/>
  <c r="D48" i="10"/>
  <c r="C48" i="10"/>
  <c r="C47" i="10"/>
  <c r="D47" i="10"/>
  <c r="D46" i="10"/>
  <c r="C46" i="10"/>
  <c r="D45" i="10"/>
  <c r="C45" i="10"/>
  <c r="D44" i="10"/>
  <c r="C44" i="10"/>
  <c r="D38" i="10"/>
  <c r="D36" i="10"/>
  <c r="D31" i="10"/>
  <c r="D30" i="10"/>
  <c r="D21" i="10"/>
  <c r="D20" i="10"/>
  <c r="D17" i="10"/>
  <c r="D13" i="10"/>
  <c r="D5" i="10"/>
  <c r="C33" i="10"/>
  <c r="C70" i="9"/>
  <c r="C28" i="9"/>
  <c r="C73" i="8"/>
  <c r="C45" i="6"/>
  <c r="C75" i="5"/>
  <c r="C37" i="5"/>
  <c r="D10" i="5"/>
  <c r="C71" i="4"/>
  <c r="C37" i="4"/>
  <c r="C40" i="3"/>
  <c r="C15" i="1"/>
  <c r="D15" i="1"/>
  <c r="D53" i="1"/>
  <c r="D52" i="1"/>
  <c r="D35" i="1"/>
  <c r="D31" i="1"/>
  <c r="D30" i="1"/>
  <c r="C30" i="1"/>
  <c r="D29" i="1"/>
  <c r="C29" i="1"/>
  <c r="D28" i="1"/>
  <c r="D56" i="1" s="1"/>
  <c r="D5" i="1"/>
  <c r="C66" i="3" l="1"/>
  <c r="D70" i="9"/>
  <c r="D28" i="9"/>
  <c r="D73" i="8"/>
  <c r="D35" i="8"/>
  <c r="C73" i="7"/>
  <c r="D73" i="7"/>
  <c r="C39" i="7"/>
  <c r="D39" i="7"/>
  <c r="D94" i="6"/>
  <c r="D45" i="6"/>
  <c r="D75" i="5"/>
  <c r="D37" i="5"/>
  <c r="D71" i="4"/>
  <c r="D37" i="4"/>
  <c r="D66" i="3"/>
  <c r="D40" i="3"/>
  <c r="C58" i="10"/>
  <c r="D58" i="10"/>
  <c r="D33" i="10"/>
</calcChain>
</file>

<file path=xl/sharedStrings.xml><?xml version="1.0" encoding="utf-8"?>
<sst xmlns="http://schemas.openxmlformats.org/spreadsheetml/2006/main" count="748" uniqueCount="33">
  <si>
    <t>BELFÖLD</t>
  </si>
  <si>
    <t>Ajka</t>
  </si>
  <si>
    <t>Herend</t>
  </si>
  <si>
    <t>Zirc</t>
  </si>
  <si>
    <t>EXPORT</t>
  </si>
  <si>
    <t>Dudar</t>
  </si>
  <si>
    <t>Várpalota</t>
  </si>
  <si>
    <t>Veszprém</t>
  </si>
  <si>
    <t>Devecser</t>
  </si>
  <si>
    <t>Tapolca</t>
  </si>
  <si>
    <t>július</t>
  </si>
  <si>
    <t>május</t>
  </si>
  <si>
    <t>november</t>
  </si>
  <si>
    <t>június</t>
  </si>
  <si>
    <t>augusztus</t>
  </si>
  <si>
    <t>március</t>
  </si>
  <si>
    <t>január</t>
  </si>
  <si>
    <t>február</t>
  </si>
  <si>
    <t>április</t>
  </si>
  <si>
    <t>szeptember</t>
  </si>
  <si>
    <t>december</t>
  </si>
  <si>
    <t>október</t>
  </si>
  <si>
    <t>Kocsi darabszám</t>
  </si>
  <si>
    <t>Összes tonna</t>
  </si>
  <si>
    <t>Feladóállomás</t>
  </si>
  <si>
    <t>januás</t>
  </si>
  <si>
    <t>júniius</t>
  </si>
  <si>
    <t>júliius</t>
  </si>
  <si>
    <t>Erdészet</t>
  </si>
  <si>
    <t>Kab-hegyi Erdészet</t>
  </si>
  <si>
    <t>Zirci Erdészet</t>
  </si>
  <si>
    <t>Királyszállási Erdészet</t>
  </si>
  <si>
    <t>Központi Erdészet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</si>
</sst>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4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2" xfId="0" applyBorder="1"/>
    <xf numFmtId="0" fontId="0" fillId="0" borderId="13" xfId="0" applyBorder="1"/>
    <xf numFmtId="0" fontId="1" fillId="0" borderId="0" xfId="0" applyFont="1" applyBorder="1"/>
    <xf numFmtId="0" fontId="0" fillId="0" borderId="0" xfId="0" applyBorder="1"/>
    <xf numFmtId="0" fontId="1" fillId="0" borderId="14" xfId="0" applyFont="1" applyBorder="1"/>
    <xf numFmtId="0" fontId="1" fillId="0" borderId="15" xfId="0" applyFont="1" applyBorder="1"/>
    <xf numFmtId="0" fontId="0" fillId="0" borderId="16" xfId="0" applyBorder="1"/>
    <xf numFmtId="0" fontId="0" fillId="0" borderId="17" xfId="0" applyBorder="1"/>
    <xf numFmtId="0" fontId="1" fillId="0" borderId="12" xfId="0" applyFont="1" applyBorder="1"/>
    <xf numFmtId="0" fontId="1" fillId="0" borderId="2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5" xfId="0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56"/>
  <sheetViews>
    <sheetView tabSelected="1" workbookViewId="0">
      <selection activeCell="J22" sqref="J22"/>
    </sheetView>
  </sheetViews>
  <sheetFormatPr defaultRowHeight="15" x14ac:dyDescent="0.25"/>
  <cols>
    <col min="1" max="1" width="20.5703125" bestFit="1" customWidth="1"/>
    <col min="2" max="4" width="23" customWidth="1"/>
  </cols>
  <sheetData>
    <row r="2" spans="1:4" ht="15.75" thickBot="1" x14ac:dyDescent="0.3">
      <c r="A2" s="26" t="s">
        <v>28</v>
      </c>
      <c r="B2" s="1" t="s">
        <v>24</v>
      </c>
      <c r="C2" s="1" t="s">
        <v>22</v>
      </c>
      <c r="D2" s="1" t="s">
        <v>23</v>
      </c>
    </row>
    <row r="3" spans="1:4" x14ac:dyDescent="0.25">
      <c r="A3" s="24" t="s">
        <v>29</v>
      </c>
      <c r="B3" s="23" t="s">
        <v>1</v>
      </c>
      <c r="C3" s="3"/>
      <c r="D3" s="4"/>
    </row>
    <row r="4" spans="1:4" x14ac:dyDescent="0.25">
      <c r="A4" s="20"/>
      <c r="B4" s="17" t="s">
        <v>11</v>
      </c>
      <c r="C4">
        <v>4</v>
      </c>
      <c r="D4" s="6">
        <v>165</v>
      </c>
    </row>
    <row r="5" spans="1:4" x14ac:dyDescent="0.25">
      <c r="A5" s="21"/>
      <c r="B5" s="17" t="s">
        <v>10</v>
      </c>
      <c r="C5">
        <v>6</v>
      </c>
      <c r="D5" s="6">
        <f>125.4+126.1</f>
        <v>251.5</v>
      </c>
    </row>
    <row r="6" spans="1:4" x14ac:dyDescent="0.25">
      <c r="A6" s="19" t="s">
        <v>29</v>
      </c>
      <c r="B6" s="16" t="s">
        <v>2</v>
      </c>
      <c r="D6" s="6"/>
    </row>
    <row r="7" spans="1:4" x14ac:dyDescent="0.25">
      <c r="A7" s="20"/>
      <c r="B7" s="17" t="s">
        <v>15</v>
      </c>
      <c r="C7">
        <v>10</v>
      </c>
      <c r="D7" s="6">
        <v>395.5</v>
      </c>
    </row>
    <row r="8" spans="1:4" x14ac:dyDescent="0.25">
      <c r="A8" s="20"/>
      <c r="B8" s="17" t="s">
        <v>11</v>
      </c>
      <c r="C8">
        <v>18</v>
      </c>
      <c r="D8" s="6">
        <v>819</v>
      </c>
    </row>
    <row r="9" spans="1:4" x14ac:dyDescent="0.25">
      <c r="A9" s="20"/>
      <c r="B9" s="17" t="s">
        <v>13</v>
      </c>
      <c r="C9">
        <v>26</v>
      </c>
      <c r="D9" s="6">
        <v>1207.3999999999999</v>
      </c>
    </row>
    <row r="10" spans="1:4" x14ac:dyDescent="0.25">
      <c r="A10" s="20"/>
      <c r="B10" s="17" t="s">
        <v>10</v>
      </c>
      <c r="C10">
        <v>12</v>
      </c>
      <c r="D10" s="6">
        <v>544.1</v>
      </c>
    </row>
    <row r="11" spans="1:4" x14ac:dyDescent="0.25">
      <c r="A11" s="20"/>
      <c r="B11" s="17" t="s">
        <v>14</v>
      </c>
      <c r="C11">
        <v>5</v>
      </c>
      <c r="D11" s="6">
        <v>224.9</v>
      </c>
    </row>
    <row r="12" spans="1:4" x14ac:dyDescent="0.25">
      <c r="A12" s="20"/>
      <c r="B12" s="17" t="s">
        <v>12</v>
      </c>
      <c r="C12">
        <v>1</v>
      </c>
      <c r="D12" s="6">
        <v>40</v>
      </c>
    </row>
    <row r="13" spans="1:4" x14ac:dyDescent="0.25">
      <c r="A13" s="20"/>
      <c r="B13" s="16" t="s">
        <v>3</v>
      </c>
      <c r="D13" s="6"/>
    </row>
    <row r="14" spans="1:4" ht="15.75" thickBot="1" x14ac:dyDescent="0.3">
      <c r="A14" s="21"/>
      <c r="B14" s="17" t="s">
        <v>11</v>
      </c>
      <c r="C14">
        <v>2</v>
      </c>
      <c r="D14" s="6">
        <v>90</v>
      </c>
    </row>
    <row r="15" spans="1:4" ht="15.75" thickBot="1" x14ac:dyDescent="0.3">
      <c r="B15" s="8" t="s">
        <v>0</v>
      </c>
      <c r="C15" s="9">
        <f>SUM(C4:C14)</f>
        <v>84</v>
      </c>
      <c r="D15" s="10">
        <f>SUM(D4:D14)</f>
        <v>3737.3999999999996</v>
      </c>
    </row>
    <row r="16" spans="1:4" x14ac:dyDescent="0.25">
      <c r="A16" s="19" t="s">
        <v>29</v>
      </c>
      <c r="B16" s="23" t="s">
        <v>1</v>
      </c>
      <c r="C16" s="3"/>
      <c r="D16" s="4"/>
    </row>
    <row r="17" spans="1:4" x14ac:dyDescent="0.25">
      <c r="A17" s="20"/>
      <c r="B17" s="17" t="s">
        <v>16</v>
      </c>
      <c r="C17">
        <v>10</v>
      </c>
      <c r="D17" s="6">
        <v>460.5</v>
      </c>
    </row>
    <row r="18" spans="1:4" x14ac:dyDescent="0.25">
      <c r="A18" s="20"/>
      <c r="B18" s="17" t="s">
        <v>17</v>
      </c>
      <c r="C18">
        <v>12</v>
      </c>
      <c r="D18" s="6">
        <v>561.20000000000005</v>
      </c>
    </row>
    <row r="19" spans="1:4" x14ac:dyDescent="0.25">
      <c r="A19" s="20"/>
      <c r="B19" s="17" t="s">
        <v>18</v>
      </c>
      <c r="C19">
        <v>2</v>
      </c>
      <c r="D19" s="6">
        <v>91.9</v>
      </c>
    </row>
    <row r="20" spans="1:4" x14ac:dyDescent="0.25">
      <c r="A20" s="21"/>
      <c r="B20" s="17" t="s">
        <v>11</v>
      </c>
      <c r="C20">
        <v>3</v>
      </c>
      <c r="D20" s="6">
        <v>135.80000000000001</v>
      </c>
    </row>
    <row r="21" spans="1:4" x14ac:dyDescent="0.25">
      <c r="A21" s="19" t="s">
        <v>31</v>
      </c>
      <c r="B21" s="16" t="s">
        <v>5</v>
      </c>
      <c r="D21" s="6"/>
    </row>
    <row r="22" spans="1:4" x14ac:dyDescent="0.25">
      <c r="A22" s="20"/>
      <c r="B22" s="17" t="s">
        <v>16</v>
      </c>
      <c r="C22">
        <v>2</v>
      </c>
      <c r="D22" s="6">
        <v>93</v>
      </c>
    </row>
    <row r="23" spans="1:4" x14ac:dyDescent="0.25">
      <c r="A23" s="20"/>
      <c r="B23" s="17" t="s">
        <v>17</v>
      </c>
      <c r="C23">
        <v>2</v>
      </c>
      <c r="D23" s="6">
        <v>90</v>
      </c>
    </row>
    <row r="24" spans="1:4" x14ac:dyDescent="0.25">
      <c r="A24" s="20"/>
      <c r="B24" s="17" t="s">
        <v>15</v>
      </c>
      <c r="C24">
        <v>3</v>
      </c>
      <c r="D24" s="6">
        <v>135</v>
      </c>
    </row>
    <row r="25" spans="1:4" x14ac:dyDescent="0.25">
      <c r="A25" s="20"/>
      <c r="B25" s="17" t="s">
        <v>18</v>
      </c>
      <c r="C25">
        <v>3</v>
      </c>
      <c r="D25" s="6">
        <v>135</v>
      </c>
    </row>
    <row r="26" spans="1:4" x14ac:dyDescent="0.25">
      <c r="A26" s="21"/>
      <c r="B26" s="17" t="s">
        <v>12</v>
      </c>
      <c r="C26">
        <v>2</v>
      </c>
      <c r="D26" s="6">
        <v>90</v>
      </c>
    </row>
    <row r="27" spans="1:4" x14ac:dyDescent="0.25">
      <c r="A27" s="19" t="s">
        <v>29</v>
      </c>
      <c r="B27" s="16" t="s">
        <v>2</v>
      </c>
      <c r="D27" s="6"/>
    </row>
    <row r="28" spans="1:4" x14ac:dyDescent="0.25">
      <c r="A28" s="20"/>
      <c r="B28" s="17" t="s">
        <v>16</v>
      </c>
      <c r="C28">
        <v>17</v>
      </c>
      <c r="D28" s="6">
        <f>602.8+162</f>
        <v>764.8</v>
      </c>
    </row>
    <row r="29" spans="1:4" x14ac:dyDescent="0.25">
      <c r="A29" s="20"/>
      <c r="B29" s="17" t="s">
        <v>17</v>
      </c>
      <c r="C29">
        <f>2+12+6</f>
        <v>20</v>
      </c>
      <c r="D29" s="6">
        <f>88.4+566.3+252</f>
        <v>906.69999999999993</v>
      </c>
    </row>
    <row r="30" spans="1:4" x14ac:dyDescent="0.25">
      <c r="A30" s="20"/>
      <c r="B30" s="17" t="s">
        <v>15</v>
      </c>
      <c r="C30">
        <f>3+7+6</f>
        <v>16</v>
      </c>
      <c r="D30" s="6">
        <f>136.3+326.4+261.9</f>
        <v>724.59999999999991</v>
      </c>
    </row>
    <row r="31" spans="1:4" x14ac:dyDescent="0.25">
      <c r="A31" s="20"/>
      <c r="B31" s="17" t="s">
        <v>18</v>
      </c>
      <c r="C31">
        <v>14</v>
      </c>
      <c r="D31" s="6">
        <f>39.1+505.6+90</f>
        <v>634.70000000000005</v>
      </c>
    </row>
    <row r="32" spans="1:4" x14ac:dyDescent="0.25">
      <c r="A32" s="20"/>
      <c r="B32" s="17" t="s">
        <v>13</v>
      </c>
      <c r="C32">
        <v>6</v>
      </c>
      <c r="D32" s="6">
        <v>287</v>
      </c>
    </row>
    <row r="33" spans="1:4" x14ac:dyDescent="0.25">
      <c r="A33" s="20"/>
      <c r="B33" s="17" t="s">
        <v>10</v>
      </c>
      <c r="C33">
        <v>3</v>
      </c>
      <c r="D33" s="6">
        <v>135</v>
      </c>
    </row>
    <row r="34" spans="1:4" x14ac:dyDescent="0.25">
      <c r="A34" s="20"/>
      <c r="B34" s="17" t="s">
        <v>21</v>
      </c>
      <c r="C34">
        <v>2</v>
      </c>
      <c r="D34" s="6">
        <v>90</v>
      </c>
    </row>
    <row r="35" spans="1:4" x14ac:dyDescent="0.25">
      <c r="A35" s="20"/>
      <c r="B35" s="17" t="s">
        <v>12</v>
      </c>
      <c r="C35">
        <v>12</v>
      </c>
      <c r="D35" s="6">
        <f>84.3+448</f>
        <v>532.29999999999995</v>
      </c>
    </row>
    <row r="36" spans="1:4" x14ac:dyDescent="0.25">
      <c r="A36" s="21"/>
      <c r="B36" s="17" t="s">
        <v>20</v>
      </c>
      <c r="C36">
        <v>7</v>
      </c>
      <c r="D36" s="6">
        <v>320</v>
      </c>
    </row>
    <row r="37" spans="1:4" x14ac:dyDescent="0.25">
      <c r="A37" s="19" t="s">
        <v>31</v>
      </c>
      <c r="B37" s="16" t="s">
        <v>6</v>
      </c>
      <c r="D37" s="6"/>
    </row>
    <row r="38" spans="1:4" x14ac:dyDescent="0.25">
      <c r="A38" s="20"/>
      <c r="B38" s="17" t="s">
        <v>16</v>
      </c>
      <c r="C38">
        <v>3</v>
      </c>
      <c r="D38" s="6">
        <v>135</v>
      </c>
    </row>
    <row r="39" spans="1:4" x14ac:dyDescent="0.25">
      <c r="A39" s="20"/>
      <c r="B39" s="17" t="s">
        <v>17</v>
      </c>
      <c r="C39">
        <v>6</v>
      </c>
      <c r="D39" s="6">
        <v>270</v>
      </c>
    </row>
    <row r="40" spans="1:4" x14ac:dyDescent="0.25">
      <c r="A40" s="20"/>
      <c r="B40" s="17" t="s">
        <v>15</v>
      </c>
      <c r="C40">
        <v>2</v>
      </c>
      <c r="D40" s="6">
        <v>90</v>
      </c>
    </row>
    <row r="41" spans="1:4" x14ac:dyDescent="0.25">
      <c r="A41" s="21"/>
      <c r="B41" s="17" t="s">
        <v>13</v>
      </c>
      <c r="C41">
        <v>3</v>
      </c>
      <c r="D41" s="6">
        <v>135</v>
      </c>
    </row>
    <row r="42" spans="1:4" x14ac:dyDescent="0.25">
      <c r="A42" s="19" t="s">
        <v>30</v>
      </c>
      <c r="B42" s="16" t="s">
        <v>7</v>
      </c>
      <c r="D42" s="6"/>
    </row>
    <row r="43" spans="1:4" x14ac:dyDescent="0.25">
      <c r="A43" s="20"/>
      <c r="B43" s="17" t="s">
        <v>16</v>
      </c>
      <c r="C43">
        <v>2</v>
      </c>
      <c r="D43" s="6">
        <v>90</v>
      </c>
    </row>
    <row r="44" spans="1:4" x14ac:dyDescent="0.25">
      <c r="A44" s="20"/>
      <c r="B44" s="17" t="s">
        <v>17</v>
      </c>
      <c r="C44">
        <v>2</v>
      </c>
      <c r="D44" s="6">
        <v>90</v>
      </c>
    </row>
    <row r="45" spans="1:4" x14ac:dyDescent="0.25">
      <c r="A45" s="20"/>
      <c r="B45" s="17" t="s">
        <v>15</v>
      </c>
      <c r="C45">
        <v>2</v>
      </c>
      <c r="D45" s="6">
        <v>90</v>
      </c>
    </row>
    <row r="46" spans="1:4" x14ac:dyDescent="0.25">
      <c r="A46" s="20"/>
      <c r="B46" s="17" t="s">
        <v>18</v>
      </c>
      <c r="C46">
        <v>3</v>
      </c>
      <c r="D46" s="6">
        <v>135</v>
      </c>
    </row>
    <row r="47" spans="1:4" x14ac:dyDescent="0.25">
      <c r="A47" s="20"/>
      <c r="B47" s="17" t="s">
        <v>13</v>
      </c>
      <c r="C47">
        <v>2</v>
      </c>
      <c r="D47" s="6">
        <v>90</v>
      </c>
    </row>
    <row r="48" spans="1:4" x14ac:dyDescent="0.25">
      <c r="A48" s="20"/>
      <c r="B48" s="17" t="s">
        <v>10</v>
      </c>
      <c r="C48">
        <v>1</v>
      </c>
      <c r="D48" s="6">
        <v>45</v>
      </c>
    </row>
    <row r="49" spans="1:4" x14ac:dyDescent="0.25">
      <c r="A49" s="20"/>
      <c r="B49" s="17" t="s">
        <v>19</v>
      </c>
      <c r="C49">
        <v>1</v>
      </c>
      <c r="D49" s="6">
        <v>46</v>
      </c>
    </row>
    <row r="50" spans="1:4" x14ac:dyDescent="0.25">
      <c r="A50" s="21"/>
      <c r="B50" s="17" t="s">
        <v>20</v>
      </c>
      <c r="C50">
        <v>5</v>
      </c>
      <c r="D50" s="6">
        <v>225</v>
      </c>
    </row>
    <row r="51" spans="1:4" x14ac:dyDescent="0.25">
      <c r="A51" s="22" t="s">
        <v>30</v>
      </c>
      <c r="B51" s="7" t="s">
        <v>3</v>
      </c>
      <c r="D51" s="6"/>
    </row>
    <row r="52" spans="1:4" x14ac:dyDescent="0.25">
      <c r="A52" s="14"/>
      <c r="B52" s="5" t="s">
        <v>16</v>
      </c>
      <c r="C52">
        <v>5</v>
      </c>
      <c r="D52" s="6">
        <f>135+90</f>
        <v>225</v>
      </c>
    </row>
    <row r="53" spans="1:4" x14ac:dyDescent="0.25">
      <c r="A53" s="14"/>
      <c r="B53" s="5" t="s">
        <v>17</v>
      </c>
      <c r="C53">
        <v>8</v>
      </c>
      <c r="D53" s="6">
        <f>225+135</f>
        <v>360</v>
      </c>
    </row>
    <row r="54" spans="1:4" x14ac:dyDescent="0.25">
      <c r="A54" s="14"/>
      <c r="B54" s="5" t="s">
        <v>18</v>
      </c>
      <c r="C54">
        <v>2</v>
      </c>
      <c r="D54" s="6">
        <v>90</v>
      </c>
    </row>
    <row r="55" spans="1:4" ht="15.75" thickBot="1" x14ac:dyDescent="0.3">
      <c r="A55" s="15"/>
      <c r="B55" s="11" t="s">
        <v>12</v>
      </c>
      <c r="C55" s="12">
        <v>2</v>
      </c>
      <c r="D55" s="13">
        <v>90</v>
      </c>
    </row>
    <row r="56" spans="1:4" ht="15.75" thickBot="1" x14ac:dyDescent="0.3">
      <c r="B56" s="8" t="s">
        <v>4</v>
      </c>
      <c r="C56" s="9">
        <v>185</v>
      </c>
      <c r="D56" s="10">
        <f>SUM(D17:D55)</f>
        <v>8393.5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66"/>
  <sheetViews>
    <sheetView workbookViewId="0">
      <selection activeCell="G12" sqref="G12"/>
    </sheetView>
  </sheetViews>
  <sheetFormatPr defaultRowHeight="15" x14ac:dyDescent="0.25"/>
  <cols>
    <col min="1" max="1" width="20.5703125" style="1" bestFit="1" customWidth="1"/>
    <col min="2" max="4" width="21.28515625" customWidth="1"/>
  </cols>
  <sheetData>
    <row r="2" spans="1:4" ht="15.75" thickBot="1" x14ac:dyDescent="0.3">
      <c r="A2" s="26" t="s">
        <v>28</v>
      </c>
      <c r="B2" s="1" t="s">
        <v>24</v>
      </c>
      <c r="C2" s="1" t="s">
        <v>22</v>
      </c>
      <c r="D2" s="1" t="s">
        <v>23</v>
      </c>
    </row>
    <row r="3" spans="1:4" x14ac:dyDescent="0.25">
      <c r="A3" s="24" t="s">
        <v>29</v>
      </c>
      <c r="B3" s="23" t="s">
        <v>1</v>
      </c>
      <c r="C3" s="3"/>
      <c r="D3" s="4"/>
    </row>
    <row r="4" spans="1:4" x14ac:dyDescent="0.25">
      <c r="A4" s="24"/>
      <c r="B4" s="17" t="s">
        <v>16</v>
      </c>
      <c r="C4">
        <v>5</v>
      </c>
      <c r="D4" s="6">
        <v>207.7</v>
      </c>
    </row>
    <row r="5" spans="1:4" x14ac:dyDescent="0.25">
      <c r="A5" s="24"/>
      <c r="B5" s="17" t="s">
        <v>17</v>
      </c>
      <c r="C5">
        <v>2</v>
      </c>
      <c r="D5" s="6">
        <v>80.900000000000006</v>
      </c>
    </row>
    <row r="6" spans="1:4" x14ac:dyDescent="0.25">
      <c r="A6" s="25"/>
      <c r="B6" s="17" t="s">
        <v>15</v>
      </c>
      <c r="C6">
        <v>4</v>
      </c>
      <c r="D6" s="6">
        <v>171.89999999999998</v>
      </c>
    </row>
    <row r="7" spans="1:4" x14ac:dyDescent="0.25">
      <c r="A7" s="19" t="s">
        <v>31</v>
      </c>
      <c r="B7" s="16" t="s">
        <v>5</v>
      </c>
      <c r="D7" s="6"/>
    </row>
    <row r="8" spans="1:4" x14ac:dyDescent="0.25">
      <c r="A8" s="24"/>
      <c r="B8" s="17" t="s">
        <v>13</v>
      </c>
      <c r="C8">
        <v>2</v>
      </c>
      <c r="D8" s="6">
        <v>90</v>
      </c>
    </row>
    <row r="9" spans="1:4" x14ac:dyDescent="0.25">
      <c r="A9" s="25"/>
      <c r="B9" s="17" t="s">
        <v>11</v>
      </c>
      <c r="C9">
        <v>1</v>
      </c>
      <c r="D9" s="6">
        <v>45</v>
      </c>
    </row>
    <row r="10" spans="1:4" x14ac:dyDescent="0.25">
      <c r="A10" s="19" t="s">
        <v>29</v>
      </c>
      <c r="B10" s="16" t="s">
        <v>2</v>
      </c>
      <c r="D10" s="6"/>
    </row>
    <row r="11" spans="1:4" x14ac:dyDescent="0.25">
      <c r="A11" s="24"/>
      <c r="B11" s="17" t="s">
        <v>16</v>
      </c>
      <c r="C11">
        <v>22</v>
      </c>
      <c r="D11" s="6">
        <f>40+865.7</f>
        <v>905.7</v>
      </c>
    </row>
    <row r="12" spans="1:4" x14ac:dyDescent="0.25">
      <c r="A12" s="24"/>
      <c r="B12" s="17" t="s">
        <v>17</v>
      </c>
      <c r="C12">
        <v>27</v>
      </c>
      <c r="D12" s="6">
        <f>42+1041.5+84.4</f>
        <v>1167.9000000000001</v>
      </c>
    </row>
    <row r="13" spans="1:4" x14ac:dyDescent="0.25">
      <c r="A13" s="24"/>
      <c r="B13" s="17" t="s">
        <v>18</v>
      </c>
      <c r="C13">
        <v>26</v>
      </c>
      <c r="D13" s="6">
        <f>42+1056.5</f>
        <v>1098.5</v>
      </c>
    </row>
    <row r="14" spans="1:4" x14ac:dyDescent="0.25">
      <c r="A14" s="24"/>
      <c r="B14" s="17" t="s">
        <v>11</v>
      </c>
      <c r="C14">
        <v>24</v>
      </c>
      <c r="D14" s="6">
        <f>44.6+972.4</f>
        <v>1017</v>
      </c>
    </row>
    <row r="15" spans="1:4" x14ac:dyDescent="0.25">
      <c r="A15" s="24"/>
      <c r="B15" s="17" t="s">
        <v>21</v>
      </c>
      <c r="C15">
        <v>7</v>
      </c>
      <c r="D15" s="6">
        <f>40.9+278.5</f>
        <v>319.39999999999998</v>
      </c>
    </row>
    <row r="16" spans="1:4" x14ac:dyDescent="0.25">
      <c r="A16" s="24"/>
      <c r="B16" s="17" t="s">
        <v>12</v>
      </c>
      <c r="C16">
        <v>13</v>
      </c>
      <c r="D16" s="6">
        <f>45.8+498.9</f>
        <v>544.69999999999993</v>
      </c>
    </row>
    <row r="17" spans="1:4" x14ac:dyDescent="0.25">
      <c r="A17" s="24"/>
      <c r="B17" s="17" t="s">
        <v>20</v>
      </c>
      <c r="C17">
        <v>5</v>
      </c>
      <c r="D17" s="6">
        <f>79.8+126.9</f>
        <v>206.7</v>
      </c>
    </row>
    <row r="18" spans="1:4" x14ac:dyDescent="0.25">
      <c r="A18" s="24"/>
      <c r="B18" s="17" t="s">
        <v>15</v>
      </c>
      <c r="C18">
        <v>15</v>
      </c>
      <c r="D18" s="6">
        <v>672.7</v>
      </c>
    </row>
    <row r="19" spans="1:4" x14ac:dyDescent="0.25">
      <c r="A19" s="25"/>
      <c r="B19" s="17" t="s">
        <v>13</v>
      </c>
      <c r="C19">
        <v>17</v>
      </c>
      <c r="D19" s="6">
        <v>717.69999999999993</v>
      </c>
    </row>
    <row r="20" spans="1:4" x14ac:dyDescent="0.25">
      <c r="A20" s="19" t="s">
        <v>31</v>
      </c>
      <c r="B20" s="16" t="s">
        <v>6</v>
      </c>
      <c r="D20" s="6"/>
    </row>
    <row r="21" spans="1:4" x14ac:dyDescent="0.25">
      <c r="A21" s="24"/>
      <c r="B21" s="17" t="s">
        <v>11</v>
      </c>
      <c r="C21">
        <v>3</v>
      </c>
      <c r="D21" s="6">
        <v>99.8</v>
      </c>
    </row>
    <row r="22" spans="1:4" x14ac:dyDescent="0.25">
      <c r="A22" s="24"/>
      <c r="B22" s="17" t="s">
        <v>13</v>
      </c>
      <c r="C22">
        <v>8</v>
      </c>
      <c r="D22" s="6">
        <v>282.37</v>
      </c>
    </row>
    <row r="23" spans="1:4" x14ac:dyDescent="0.25">
      <c r="A23" s="24"/>
      <c r="B23" s="17" t="s">
        <v>19</v>
      </c>
      <c r="C23">
        <v>6</v>
      </c>
      <c r="D23" s="6">
        <v>199.17000000000002</v>
      </c>
    </row>
    <row r="24" spans="1:4" x14ac:dyDescent="0.25">
      <c r="A24" s="24"/>
      <c r="B24" s="17" t="s">
        <v>10</v>
      </c>
      <c r="C24">
        <v>2</v>
      </c>
      <c r="D24" s="6">
        <v>90</v>
      </c>
    </row>
    <row r="25" spans="1:4" x14ac:dyDescent="0.25">
      <c r="A25" s="24"/>
      <c r="B25" s="17" t="s">
        <v>12</v>
      </c>
      <c r="C25">
        <v>4</v>
      </c>
      <c r="D25" s="6">
        <v>180</v>
      </c>
    </row>
    <row r="26" spans="1:4" x14ac:dyDescent="0.25">
      <c r="A26" s="24"/>
      <c r="B26" s="16" t="s">
        <v>7</v>
      </c>
      <c r="D26" s="6"/>
    </row>
    <row r="27" spans="1:4" x14ac:dyDescent="0.25">
      <c r="A27" s="24"/>
      <c r="B27" s="17" t="s">
        <v>10</v>
      </c>
      <c r="C27">
        <v>17</v>
      </c>
      <c r="D27" s="6">
        <v>743</v>
      </c>
    </row>
    <row r="28" spans="1:4" x14ac:dyDescent="0.25">
      <c r="A28" s="24"/>
      <c r="B28" s="17" t="s">
        <v>14</v>
      </c>
      <c r="C28">
        <v>12</v>
      </c>
      <c r="D28" s="6">
        <f>42+467.6</f>
        <v>509.6</v>
      </c>
    </row>
    <row r="29" spans="1:4" x14ac:dyDescent="0.25">
      <c r="A29" s="24"/>
      <c r="B29" s="17" t="s">
        <v>25</v>
      </c>
      <c r="C29">
        <v>3</v>
      </c>
      <c r="D29" s="6">
        <v>135</v>
      </c>
    </row>
    <row r="30" spans="1:4" x14ac:dyDescent="0.25">
      <c r="A30" s="24"/>
      <c r="B30" s="17" t="s">
        <v>17</v>
      </c>
      <c r="C30">
        <v>9</v>
      </c>
      <c r="D30" s="6">
        <v>405</v>
      </c>
    </row>
    <row r="31" spans="1:4" x14ac:dyDescent="0.25">
      <c r="A31" s="24"/>
      <c r="B31" s="17" t="s">
        <v>21</v>
      </c>
      <c r="C31">
        <v>2</v>
      </c>
      <c r="D31" s="6">
        <v>90</v>
      </c>
    </row>
    <row r="32" spans="1:4" x14ac:dyDescent="0.25">
      <c r="A32" s="24"/>
      <c r="B32" s="16" t="s">
        <v>3</v>
      </c>
      <c r="D32" s="6"/>
    </row>
    <row r="33" spans="1:4" x14ac:dyDescent="0.25">
      <c r="A33" s="24"/>
      <c r="B33" s="17" t="s">
        <v>16</v>
      </c>
      <c r="C33">
        <v>9</v>
      </c>
      <c r="D33" s="6">
        <v>405.4</v>
      </c>
    </row>
    <row r="34" spans="1:4" x14ac:dyDescent="0.25">
      <c r="A34" s="24"/>
      <c r="B34" s="17" t="s">
        <v>17</v>
      </c>
      <c r="C34">
        <v>2</v>
      </c>
      <c r="D34" s="6">
        <v>90</v>
      </c>
    </row>
    <row r="35" spans="1:4" x14ac:dyDescent="0.25">
      <c r="A35" s="24"/>
      <c r="B35" s="17" t="s">
        <v>11</v>
      </c>
      <c r="C35">
        <v>4</v>
      </c>
      <c r="D35" s="6">
        <v>180</v>
      </c>
    </row>
    <row r="36" spans="1:4" x14ac:dyDescent="0.25">
      <c r="A36" s="24"/>
      <c r="B36" s="17" t="s">
        <v>13</v>
      </c>
      <c r="C36">
        <v>9</v>
      </c>
      <c r="D36" s="6">
        <v>405</v>
      </c>
    </row>
    <row r="37" spans="1:4" x14ac:dyDescent="0.25">
      <c r="A37" s="24"/>
      <c r="B37" s="17" t="s">
        <v>21</v>
      </c>
      <c r="C37">
        <v>2</v>
      </c>
      <c r="D37" s="6">
        <v>90</v>
      </c>
    </row>
    <row r="38" spans="1:4" x14ac:dyDescent="0.25">
      <c r="A38" s="24"/>
      <c r="B38" s="17" t="s">
        <v>12</v>
      </c>
      <c r="C38">
        <v>1</v>
      </c>
      <c r="D38" s="6">
        <v>45</v>
      </c>
    </row>
    <row r="39" spans="1:4" ht="15.75" thickBot="1" x14ac:dyDescent="0.3">
      <c r="A39" s="25"/>
      <c r="B39" s="12" t="s">
        <v>20</v>
      </c>
      <c r="C39" s="12">
        <v>5</v>
      </c>
      <c r="D39" s="13">
        <v>225</v>
      </c>
    </row>
    <row r="40" spans="1:4" ht="15.75" thickBot="1" x14ac:dyDescent="0.3">
      <c r="B40" s="8" t="s">
        <v>0</v>
      </c>
      <c r="C40" s="9">
        <f>SUM(C4:C39)</f>
        <v>268</v>
      </c>
      <c r="D40" s="10">
        <f>SUM(D4:D39)</f>
        <v>11420.14</v>
      </c>
    </row>
    <row r="41" spans="1:4" x14ac:dyDescent="0.25">
      <c r="A41" s="19" t="s">
        <v>29</v>
      </c>
      <c r="B41" s="23" t="s">
        <v>1</v>
      </c>
      <c r="C41" s="3"/>
      <c r="D41" s="4"/>
    </row>
    <row r="42" spans="1:4" x14ac:dyDescent="0.25">
      <c r="A42" s="24"/>
      <c r="B42" s="17" t="s">
        <v>16</v>
      </c>
      <c r="C42">
        <v>3</v>
      </c>
      <c r="D42" s="6">
        <v>145</v>
      </c>
    </row>
    <row r="43" spans="1:4" x14ac:dyDescent="0.25">
      <c r="A43" s="24"/>
      <c r="B43" s="17" t="s">
        <v>17</v>
      </c>
      <c r="C43">
        <v>2</v>
      </c>
      <c r="D43" s="6">
        <v>92.1</v>
      </c>
    </row>
    <row r="44" spans="1:4" x14ac:dyDescent="0.25">
      <c r="A44" s="24"/>
      <c r="B44" s="17" t="s">
        <v>15</v>
      </c>
      <c r="C44">
        <v>4</v>
      </c>
      <c r="D44" s="6">
        <v>186.4</v>
      </c>
    </row>
    <row r="45" spans="1:4" x14ac:dyDescent="0.25">
      <c r="A45" s="24"/>
      <c r="B45" s="17" t="s">
        <v>12</v>
      </c>
      <c r="C45">
        <v>9</v>
      </c>
      <c r="D45" s="6">
        <v>415.59999999999997</v>
      </c>
    </row>
    <row r="46" spans="1:4" x14ac:dyDescent="0.25">
      <c r="A46" s="18" t="s">
        <v>31</v>
      </c>
      <c r="B46" s="16" t="s">
        <v>5</v>
      </c>
      <c r="D46" s="6"/>
    </row>
    <row r="47" spans="1:4" x14ac:dyDescent="0.25">
      <c r="A47" s="25"/>
      <c r="B47" s="17" t="s">
        <v>11</v>
      </c>
      <c r="C47">
        <v>3</v>
      </c>
      <c r="D47" s="6">
        <v>125</v>
      </c>
    </row>
    <row r="48" spans="1:4" x14ac:dyDescent="0.25">
      <c r="A48" s="19" t="s">
        <v>29</v>
      </c>
      <c r="B48" s="16" t="s">
        <v>2</v>
      </c>
      <c r="D48" s="6"/>
    </row>
    <row r="49" spans="1:4" x14ac:dyDescent="0.25">
      <c r="A49" s="24"/>
      <c r="B49" s="17" t="s">
        <v>17</v>
      </c>
      <c r="C49">
        <f>3+19</f>
        <v>22</v>
      </c>
      <c r="D49" s="6">
        <f>127.6+857.9+41.5</f>
        <v>1027</v>
      </c>
    </row>
    <row r="50" spans="1:4" x14ac:dyDescent="0.25">
      <c r="A50" s="24"/>
      <c r="B50" s="17" t="s">
        <v>16</v>
      </c>
      <c r="C50">
        <v>14</v>
      </c>
      <c r="D50" s="6">
        <f>463.9+176</f>
        <v>639.9</v>
      </c>
    </row>
    <row r="51" spans="1:4" x14ac:dyDescent="0.25">
      <c r="A51" s="24"/>
      <c r="B51" s="17" t="s">
        <v>15</v>
      </c>
      <c r="C51">
        <v>7</v>
      </c>
      <c r="D51" s="6">
        <v>331.9</v>
      </c>
    </row>
    <row r="52" spans="1:4" x14ac:dyDescent="0.25">
      <c r="A52" s="24"/>
      <c r="B52" s="17" t="s">
        <v>18</v>
      </c>
      <c r="C52">
        <v>9</v>
      </c>
      <c r="D52" s="6">
        <v>420.2</v>
      </c>
    </row>
    <row r="53" spans="1:4" x14ac:dyDescent="0.25">
      <c r="A53" s="24"/>
      <c r="B53" s="17" t="s">
        <v>11</v>
      </c>
      <c r="C53">
        <f>17+18</f>
        <v>35</v>
      </c>
      <c r="D53" s="6">
        <f>803.3+730</f>
        <v>1533.3</v>
      </c>
    </row>
    <row r="54" spans="1:4" x14ac:dyDescent="0.25">
      <c r="A54" s="24"/>
      <c r="B54" s="17" t="s">
        <v>12</v>
      </c>
      <c r="C54">
        <v>4</v>
      </c>
      <c r="D54" s="6">
        <f>91.8+86</f>
        <v>177.8</v>
      </c>
    </row>
    <row r="55" spans="1:4" x14ac:dyDescent="0.25">
      <c r="A55" s="24"/>
      <c r="B55" s="17" t="s">
        <v>13</v>
      </c>
      <c r="C55">
        <v>5</v>
      </c>
      <c r="D55" s="6">
        <v>200</v>
      </c>
    </row>
    <row r="56" spans="1:4" x14ac:dyDescent="0.25">
      <c r="A56" s="25"/>
      <c r="B56" s="17" t="s">
        <v>21</v>
      </c>
      <c r="C56">
        <v>4</v>
      </c>
      <c r="D56" s="6">
        <v>174.8</v>
      </c>
    </row>
    <row r="57" spans="1:4" x14ac:dyDescent="0.25">
      <c r="A57" s="19" t="s">
        <v>31</v>
      </c>
      <c r="B57" s="16" t="s">
        <v>6</v>
      </c>
      <c r="D57" s="6"/>
    </row>
    <row r="58" spans="1:4" x14ac:dyDescent="0.25">
      <c r="A58" s="24"/>
      <c r="B58" s="17" t="s">
        <v>19</v>
      </c>
      <c r="C58">
        <v>4</v>
      </c>
      <c r="D58" s="6">
        <v>180</v>
      </c>
    </row>
    <row r="59" spans="1:4" x14ac:dyDescent="0.25">
      <c r="A59" s="25"/>
      <c r="B59" s="17" t="s">
        <v>12</v>
      </c>
      <c r="C59">
        <v>2</v>
      </c>
      <c r="D59" s="6">
        <v>90</v>
      </c>
    </row>
    <row r="60" spans="1:4" x14ac:dyDescent="0.25">
      <c r="A60" s="19" t="s">
        <v>30</v>
      </c>
      <c r="B60" s="16" t="s">
        <v>7</v>
      </c>
      <c r="D60" s="6"/>
    </row>
    <row r="61" spans="1:4" x14ac:dyDescent="0.25">
      <c r="A61" s="24"/>
      <c r="B61" s="17" t="s">
        <v>17</v>
      </c>
      <c r="C61">
        <v>5</v>
      </c>
      <c r="D61" s="6">
        <f>135+90</f>
        <v>225</v>
      </c>
    </row>
    <row r="62" spans="1:4" x14ac:dyDescent="0.25">
      <c r="A62" s="24"/>
      <c r="B62" s="17" t="s">
        <v>15</v>
      </c>
      <c r="C62">
        <v>3</v>
      </c>
      <c r="D62" s="6">
        <v>135</v>
      </c>
    </row>
    <row r="63" spans="1:4" x14ac:dyDescent="0.25">
      <c r="A63" s="25"/>
      <c r="B63" s="17" t="s">
        <v>13</v>
      </c>
      <c r="C63">
        <v>1</v>
      </c>
      <c r="D63" s="6">
        <v>45</v>
      </c>
    </row>
    <row r="64" spans="1:4" x14ac:dyDescent="0.25">
      <c r="A64" s="19" t="s">
        <v>30</v>
      </c>
      <c r="B64" s="16" t="s">
        <v>3</v>
      </c>
      <c r="D64" s="6"/>
    </row>
    <row r="65" spans="1:4" ht="15.75" thickBot="1" x14ac:dyDescent="0.3">
      <c r="A65" s="25"/>
      <c r="B65" s="12" t="s">
        <v>17</v>
      </c>
      <c r="C65" s="12">
        <v>2</v>
      </c>
      <c r="D65" s="13">
        <v>90</v>
      </c>
    </row>
    <row r="66" spans="1:4" ht="15.75" thickBot="1" x14ac:dyDescent="0.3">
      <c r="B66" s="8" t="s">
        <v>4</v>
      </c>
      <c r="C66" s="9">
        <f>SUM(C42:C65)</f>
        <v>138</v>
      </c>
      <c r="D66" s="10">
        <f>SUM(D41:D65)</f>
        <v>6234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D71"/>
  <sheetViews>
    <sheetView workbookViewId="0">
      <selection activeCell="A2" sqref="A2"/>
    </sheetView>
  </sheetViews>
  <sheetFormatPr defaultRowHeight="15" x14ac:dyDescent="0.25"/>
  <cols>
    <col min="1" max="1" width="20.5703125" style="1" bestFit="1" customWidth="1"/>
    <col min="2" max="4" width="23.7109375" customWidth="1"/>
  </cols>
  <sheetData>
    <row r="2" spans="1:4" ht="15.75" thickBot="1" x14ac:dyDescent="0.3">
      <c r="A2" s="26" t="s">
        <v>28</v>
      </c>
      <c r="B2" s="1" t="s">
        <v>24</v>
      </c>
      <c r="C2" s="1" t="s">
        <v>22</v>
      </c>
      <c r="D2" s="1" t="s">
        <v>23</v>
      </c>
    </row>
    <row r="3" spans="1:4" x14ac:dyDescent="0.25">
      <c r="A3" s="24" t="s">
        <v>29</v>
      </c>
      <c r="B3" s="23" t="s">
        <v>1</v>
      </c>
      <c r="C3" s="3"/>
      <c r="D3" s="4"/>
    </row>
    <row r="4" spans="1:4" x14ac:dyDescent="0.25">
      <c r="A4" s="24"/>
      <c r="B4" s="17" t="s">
        <v>19</v>
      </c>
      <c r="C4">
        <v>1</v>
      </c>
      <c r="D4" s="6">
        <v>40</v>
      </c>
    </row>
    <row r="5" spans="1:4" x14ac:dyDescent="0.25">
      <c r="A5" s="24"/>
      <c r="B5" s="17" t="s">
        <v>21</v>
      </c>
      <c r="C5">
        <v>4</v>
      </c>
      <c r="D5" s="6">
        <f>38.8+121.5</f>
        <v>160.30000000000001</v>
      </c>
    </row>
    <row r="6" spans="1:4" x14ac:dyDescent="0.25">
      <c r="A6" s="24"/>
      <c r="B6" s="17" t="s">
        <v>18</v>
      </c>
      <c r="C6">
        <v>11</v>
      </c>
      <c r="D6" s="6">
        <v>454</v>
      </c>
    </row>
    <row r="7" spans="1:4" x14ac:dyDescent="0.25">
      <c r="A7" s="24"/>
      <c r="B7" s="17" t="s">
        <v>13</v>
      </c>
      <c r="C7">
        <v>3</v>
      </c>
      <c r="D7" s="6">
        <v>137</v>
      </c>
    </row>
    <row r="8" spans="1:4" x14ac:dyDescent="0.25">
      <c r="A8" s="24"/>
      <c r="B8" s="17" t="s">
        <v>10</v>
      </c>
      <c r="C8">
        <v>6</v>
      </c>
      <c r="D8" s="6">
        <v>237.2</v>
      </c>
    </row>
    <row r="9" spans="1:4" x14ac:dyDescent="0.25">
      <c r="A9" s="25"/>
      <c r="B9" s="17" t="s">
        <v>12</v>
      </c>
      <c r="C9">
        <v>2</v>
      </c>
      <c r="D9" s="6">
        <v>74.099999999999994</v>
      </c>
    </row>
    <row r="10" spans="1:4" x14ac:dyDescent="0.25">
      <c r="A10" s="19" t="s">
        <v>31</v>
      </c>
      <c r="B10" s="16" t="s">
        <v>5</v>
      </c>
      <c r="D10" s="6"/>
    </row>
    <row r="11" spans="1:4" x14ac:dyDescent="0.25">
      <c r="A11" s="24"/>
      <c r="B11" s="17" t="s">
        <v>16</v>
      </c>
      <c r="C11">
        <v>4</v>
      </c>
      <c r="D11" s="6">
        <v>180</v>
      </c>
    </row>
    <row r="12" spans="1:4" x14ac:dyDescent="0.25">
      <c r="A12" s="24"/>
      <c r="B12" s="17" t="s">
        <v>15</v>
      </c>
      <c r="C12">
        <v>6</v>
      </c>
      <c r="D12" s="6">
        <v>270</v>
      </c>
    </row>
    <row r="13" spans="1:4" x14ac:dyDescent="0.25">
      <c r="A13" s="24"/>
      <c r="B13" s="17" t="s">
        <v>13</v>
      </c>
      <c r="C13">
        <v>8</v>
      </c>
      <c r="D13" s="6">
        <v>360</v>
      </c>
    </row>
    <row r="14" spans="1:4" x14ac:dyDescent="0.25">
      <c r="A14" s="24"/>
      <c r="B14" s="17" t="s">
        <v>12</v>
      </c>
      <c r="C14">
        <v>6</v>
      </c>
      <c r="D14" s="6">
        <v>270</v>
      </c>
    </row>
    <row r="15" spans="1:4" x14ac:dyDescent="0.25">
      <c r="A15" s="24"/>
      <c r="B15" s="16" t="s">
        <v>2</v>
      </c>
      <c r="D15" s="6"/>
    </row>
    <row r="16" spans="1:4" x14ac:dyDescent="0.25">
      <c r="A16" s="24"/>
      <c r="B16" s="17" t="s">
        <v>15</v>
      </c>
      <c r="C16">
        <v>7</v>
      </c>
      <c r="D16" s="6">
        <f>43+263.8</f>
        <v>306.8</v>
      </c>
    </row>
    <row r="17" spans="1:4" x14ac:dyDescent="0.25">
      <c r="A17" s="24"/>
      <c r="B17" s="17" t="s">
        <v>18</v>
      </c>
      <c r="C17">
        <v>24</v>
      </c>
      <c r="D17" s="6">
        <f>47.6+1046</f>
        <v>1093.5999999999999</v>
      </c>
    </row>
    <row r="18" spans="1:4" x14ac:dyDescent="0.25">
      <c r="A18" s="24"/>
      <c r="B18" s="17" t="s">
        <v>13</v>
      </c>
      <c r="C18">
        <v>17</v>
      </c>
      <c r="D18" s="6">
        <f>42.4+691.6</f>
        <v>734</v>
      </c>
    </row>
    <row r="19" spans="1:4" x14ac:dyDescent="0.25">
      <c r="A19" s="24"/>
      <c r="B19" s="17" t="s">
        <v>14</v>
      </c>
      <c r="C19">
        <v>1</v>
      </c>
      <c r="D19" s="6">
        <v>46.5</v>
      </c>
    </row>
    <row r="20" spans="1:4" x14ac:dyDescent="0.25">
      <c r="A20" s="24"/>
      <c r="B20" s="17" t="s">
        <v>19</v>
      </c>
      <c r="C20">
        <v>1</v>
      </c>
      <c r="D20" s="6">
        <v>43.8</v>
      </c>
    </row>
    <row r="21" spans="1:4" x14ac:dyDescent="0.25">
      <c r="A21" s="24"/>
      <c r="B21" s="17" t="s">
        <v>12</v>
      </c>
      <c r="C21">
        <v>17</v>
      </c>
      <c r="D21" s="6">
        <f>40.4+655.9</f>
        <v>696.3</v>
      </c>
    </row>
    <row r="22" spans="1:4" x14ac:dyDescent="0.25">
      <c r="A22" s="24"/>
      <c r="B22" s="17" t="s">
        <v>16</v>
      </c>
      <c r="C22">
        <v>6</v>
      </c>
      <c r="D22" s="6">
        <v>235.7</v>
      </c>
    </row>
    <row r="23" spans="1:4" x14ac:dyDescent="0.25">
      <c r="A23" s="24"/>
      <c r="B23" s="17" t="s">
        <v>17</v>
      </c>
      <c r="C23">
        <v>3</v>
      </c>
      <c r="D23" s="6">
        <v>133.69999999999999</v>
      </c>
    </row>
    <row r="24" spans="1:4" x14ac:dyDescent="0.25">
      <c r="A24" s="24"/>
      <c r="B24" s="17" t="s">
        <v>11</v>
      </c>
      <c r="C24">
        <v>7</v>
      </c>
      <c r="D24" s="6">
        <v>326.10000000000002</v>
      </c>
    </row>
    <row r="25" spans="1:4" x14ac:dyDescent="0.25">
      <c r="A25" s="24"/>
      <c r="B25" s="17" t="s">
        <v>10</v>
      </c>
      <c r="C25">
        <v>9</v>
      </c>
      <c r="D25" s="6">
        <v>423.9</v>
      </c>
    </row>
    <row r="26" spans="1:4" x14ac:dyDescent="0.25">
      <c r="A26" s="25"/>
      <c r="B26" s="17" t="s">
        <v>21</v>
      </c>
      <c r="C26">
        <v>27</v>
      </c>
      <c r="D26" s="6">
        <v>1152.0999999999999</v>
      </c>
    </row>
    <row r="27" spans="1:4" x14ac:dyDescent="0.25">
      <c r="A27" s="19" t="s">
        <v>31</v>
      </c>
      <c r="B27" s="16" t="s">
        <v>6</v>
      </c>
      <c r="D27" s="6"/>
    </row>
    <row r="28" spans="1:4" x14ac:dyDescent="0.25">
      <c r="A28" s="25"/>
      <c r="B28" s="17">
        <v>11</v>
      </c>
      <c r="C28">
        <v>6</v>
      </c>
      <c r="D28" s="6">
        <v>270</v>
      </c>
    </row>
    <row r="29" spans="1:4" x14ac:dyDescent="0.25">
      <c r="A29" s="19" t="s">
        <v>30</v>
      </c>
      <c r="B29" s="16" t="s">
        <v>3</v>
      </c>
      <c r="D29" s="6"/>
    </row>
    <row r="30" spans="1:4" x14ac:dyDescent="0.25">
      <c r="A30" s="24"/>
      <c r="B30" s="17" t="s">
        <v>16</v>
      </c>
      <c r="C30">
        <v>5</v>
      </c>
      <c r="D30" s="6">
        <v>225</v>
      </c>
    </row>
    <row r="31" spans="1:4" x14ac:dyDescent="0.25">
      <c r="A31" s="24"/>
      <c r="B31" s="17" t="s">
        <v>17</v>
      </c>
      <c r="C31">
        <v>6</v>
      </c>
      <c r="D31" s="6">
        <v>266</v>
      </c>
    </row>
    <row r="32" spans="1:4" x14ac:dyDescent="0.25">
      <c r="A32" s="24"/>
      <c r="B32" s="17" t="s">
        <v>15</v>
      </c>
      <c r="C32">
        <v>13</v>
      </c>
      <c r="D32" s="6">
        <v>587</v>
      </c>
    </row>
    <row r="33" spans="1:4" x14ac:dyDescent="0.25">
      <c r="A33" s="24"/>
      <c r="B33" s="17" t="s">
        <v>18</v>
      </c>
      <c r="C33">
        <v>13</v>
      </c>
      <c r="D33" s="6">
        <v>575</v>
      </c>
    </row>
    <row r="34" spans="1:4" x14ac:dyDescent="0.25">
      <c r="A34" s="24"/>
      <c r="B34" s="17" t="s">
        <v>13</v>
      </c>
      <c r="C34">
        <v>15</v>
      </c>
      <c r="D34" s="6">
        <v>675</v>
      </c>
    </row>
    <row r="35" spans="1:4" x14ac:dyDescent="0.25">
      <c r="A35" s="24"/>
      <c r="B35" s="17" t="s">
        <v>10</v>
      </c>
      <c r="C35">
        <v>17</v>
      </c>
      <c r="D35" s="6">
        <v>762</v>
      </c>
    </row>
    <row r="36" spans="1:4" ht="15.75" thickBot="1" x14ac:dyDescent="0.3">
      <c r="A36" s="25"/>
      <c r="B36" s="12" t="s">
        <v>12</v>
      </c>
      <c r="C36" s="12">
        <v>10</v>
      </c>
      <c r="D36" s="13">
        <v>450</v>
      </c>
    </row>
    <row r="37" spans="1:4" ht="15.75" thickBot="1" x14ac:dyDescent="0.3">
      <c r="B37" s="8" t="s">
        <v>0</v>
      </c>
      <c r="C37" s="9">
        <f>SUM(C3:C36)</f>
        <v>255</v>
      </c>
      <c r="D37" s="10">
        <f>SUM(D3:D36)</f>
        <v>11185.1</v>
      </c>
    </row>
    <row r="38" spans="1:4" x14ac:dyDescent="0.25">
      <c r="A38" s="19" t="s">
        <v>29</v>
      </c>
      <c r="B38" s="23" t="s">
        <v>1</v>
      </c>
      <c r="C38" s="3"/>
      <c r="D38" s="4"/>
    </row>
    <row r="39" spans="1:4" x14ac:dyDescent="0.25">
      <c r="A39" s="24"/>
      <c r="B39" s="17" t="s">
        <v>17</v>
      </c>
      <c r="C39">
        <v>3</v>
      </c>
      <c r="D39" s="6">
        <v>139.1</v>
      </c>
    </row>
    <row r="40" spans="1:4" x14ac:dyDescent="0.25">
      <c r="A40" s="24"/>
      <c r="B40" s="17" t="s">
        <v>15</v>
      </c>
      <c r="C40">
        <v>9</v>
      </c>
      <c r="D40" s="6">
        <v>420.4</v>
      </c>
    </row>
    <row r="41" spans="1:4" x14ac:dyDescent="0.25">
      <c r="A41" s="24"/>
      <c r="B41" s="17" t="s">
        <v>18</v>
      </c>
      <c r="C41">
        <v>12</v>
      </c>
      <c r="D41" s="6">
        <v>556.79999999999995</v>
      </c>
    </row>
    <row r="42" spans="1:4" x14ac:dyDescent="0.25">
      <c r="A42" s="24"/>
      <c r="B42" s="17" t="s">
        <v>21</v>
      </c>
      <c r="C42">
        <v>9</v>
      </c>
      <c r="D42" s="6">
        <f>189.1+231.2</f>
        <v>420.29999999999995</v>
      </c>
    </row>
    <row r="43" spans="1:4" x14ac:dyDescent="0.25">
      <c r="A43" s="24"/>
      <c r="B43" s="17" t="s">
        <v>20</v>
      </c>
      <c r="C43">
        <v>4</v>
      </c>
      <c r="D43" s="6">
        <f>46.8+103.5+44</f>
        <v>194.3</v>
      </c>
    </row>
    <row r="44" spans="1:4" x14ac:dyDescent="0.25">
      <c r="A44" s="24"/>
      <c r="B44" s="17" t="s">
        <v>12</v>
      </c>
      <c r="C44">
        <v>3</v>
      </c>
      <c r="D44" s="6">
        <v>130</v>
      </c>
    </row>
    <row r="45" spans="1:4" x14ac:dyDescent="0.25">
      <c r="A45" s="24"/>
      <c r="B45" s="17" t="s">
        <v>13</v>
      </c>
      <c r="C45">
        <v>2</v>
      </c>
      <c r="D45" s="6">
        <v>84</v>
      </c>
    </row>
    <row r="46" spans="1:4" x14ac:dyDescent="0.25">
      <c r="A46" s="25"/>
      <c r="B46" s="17" t="s">
        <v>10</v>
      </c>
      <c r="C46">
        <v>4</v>
      </c>
      <c r="D46" s="6">
        <v>167</v>
      </c>
    </row>
    <row r="47" spans="1:4" x14ac:dyDescent="0.25">
      <c r="A47" s="19" t="s">
        <v>31</v>
      </c>
      <c r="B47" s="16" t="s">
        <v>5</v>
      </c>
      <c r="D47" s="6"/>
    </row>
    <row r="48" spans="1:4" x14ac:dyDescent="0.25">
      <c r="A48" s="24"/>
      <c r="B48" s="17" t="s">
        <v>17</v>
      </c>
      <c r="C48">
        <v>5</v>
      </c>
      <c r="D48" s="6">
        <v>218</v>
      </c>
    </row>
    <row r="49" spans="1:4" x14ac:dyDescent="0.25">
      <c r="A49" s="24"/>
      <c r="B49" s="17" t="s">
        <v>15</v>
      </c>
      <c r="C49">
        <v>8</v>
      </c>
      <c r="D49" s="6">
        <v>360</v>
      </c>
    </row>
    <row r="50" spans="1:4" x14ac:dyDescent="0.25">
      <c r="A50" s="25"/>
      <c r="B50" s="17" t="s">
        <v>18</v>
      </c>
      <c r="C50">
        <v>6</v>
      </c>
      <c r="D50" s="6">
        <v>270</v>
      </c>
    </row>
    <row r="51" spans="1:4" x14ac:dyDescent="0.25">
      <c r="A51" s="19" t="s">
        <v>29</v>
      </c>
      <c r="B51" s="16" t="s">
        <v>2</v>
      </c>
      <c r="D51" s="6"/>
    </row>
    <row r="52" spans="1:4" x14ac:dyDescent="0.25">
      <c r="A52" s="24"/>
      <c r="B52" s="17" t="s">
        <v>16</v>
      </c>
      <c r="C52">
        <v>23</v>
      </c>
      <c r="D52" s="6">
        <v>1056.5</v>
      </c>
    </row>
    <row r="53" spans="1:4" x14ac:dyDescent="0.25">
      <c r="A53" s="24"/>
      <c r="B53" s="17" t="s">
        <v>17</v>
      </c>
      <c r="C53">
        <v>6</v>
      </c>
      <c r="D53" s="6">
        <v>277.89999999999998</v>
      </c>
    </row>
    <row r="54" spans="1:4" x14ac:dyDescent="0.25">
      <c r="A54" s="24"/>
      <c r="B54" s="17" t="s">
        <v>15</v>
      </c>
      <c r="C54">
        <v>26</v>
      </c>
      <c r="D54" s="6">
        <v>1225.7</v>
      </c>
    </row>
    <row r="55" spans="1:4" x14ac:dyDescent="0.25">
      <c r="A55" s="24"/>
      <c r="B55" s="17" t="s">
        <v>18</v>
      </c>
      <c r="C55">
        <v>5</v>
      </c>
      <c r="D55" s="6">
        <v>229.89999999999998</v>
      </c>
    </row>
    <row r="56" spans="1:4" x14ac:dyDescent="0.25">
      <c r="A56" s="24"/>
      <c r="B56" s="17" t="s">
        <v>11</v>
      </c>
      <c r="C56">
        <v>4</v>
      </c>
      <c r="D56" s="6">
        <f>56.1+131.1</f>
        <v>187.2</v>
      </c>
    </row>
    <row r="57" spans="1:4" x14ac:dyDescent="0.25">
      <c r="A57" s="24"/>
      <c r="B57" s="17" t="s">
        <v>12</v>
      </c>
      <c r="C57">
        <v>3</v>
      </c>
      <c r="D57" s="6">
        <f>47.7+83.6</f>
        <v>131.30000000000001</v>
      </c>
    </row>
    <row r="58" spans="1:4" x14ac:dyDescent="0.25">
      <c r="A58" s="24"/>
      <c r="B58" s="17" t="s">
        <v>20</v>
      </c>
      <c r="C58">
        <v>5</v>
      </c>
      <c r="D58" s="6">
        <f>92.2+150.1</f>
        <v>242.3</v>
      </c>
    </row>
    <row r="59" spans="1:4" x14ac:dyDescent="0.25">
      <c r="A59" s="24"/>
      <c r="B59" s="17" t="s">
        <v>13</v>
      </c>
      <c r="C59">
        <v>10</v>
      </c>
      <c r="D59" s="6">
        <v>438.2</v>
      </c>
    </row>
    <row r="60" spans="1:4" x14ac:dyDescent="0.25">
      <c r="A60" s="24"/>
      <c r="B60" s="17" t="s">
        <v>10</v>
      </c>
      <c r="C60">
        <v>1</v>
      </c>
      <c r="D60" s="6">
        <v>43</v>
      </c>
    </row>
    <row r="61" spans="1:4" x14ac:dyDescent="0.25">
      <c r="A61" s="24"/>
      <c r="B61" s="17" t="s">
        <v>14</v>
      </c>
      <c r="C61">
        <v>5</v>
      </c>
      <c r="D61" s="6">
        <v>222</v>
      </c>
    </row>
    <row r="62" spans="1:4" x14ac:dyDescent="0.25">
      <c r="A62" s="25"/>
      <c r="B62" s="17" t="s">
        <v>21</v>
      </c>
      <c r="C62">
        <v>2</v>
      </c>
      <c r="D62" s="6">
        <v>88</v>
      </c>
    </row>
    <row r="63" spans="1:4" x14ac:dyDescent="0.25">
      <c r="A63" s="19" t="s">
        <v>31</v>
      </c>
      <c r="B63" s="16" t="s">
        <v>6</v>
      </c>
      <c r="D63" s="6"/>
    </row>
    <row r="64" spans="1:4" x14ac:dyDescent="0.25">
      <c r="A64" s="25"/>
      <c r="B64" s="17" t="s">
        <v>21</v>
      </c>
      <c r="C64">
        <v>3</v>
      </c>
      <c r="D64" s="6">
        <v>135</v>
      </c>
    </row>
    <row r="65" spans="1:4" x14ac:dyDescent="0.25">
      <c r="A65" s="19" t="s">
        <v>30</v>
      </c>
      <c r="B65" s="16" t="s">
        <v>7</v>
      </c>
      <c r="D65" s="6"/>
    </row>
    <row r="66" spans="1:4" x14ac:dyDescent="0.25">
      <c r="A66" s="25"/>
      <c r="B66" s="17" t="s">
        <v>11</v>
      </c>
      <c r="C66">
        <v>5</v>
      </c>
      <c r="D66" s="6">
        <v>225</v>
      </c>
    </row>
    <row r="67" spans="1:4" x14ac:dyDescent="0.25">
      <c r="A67" s="19" t="s">
        <v>30</v>
      </c>
      <c r="B67" s="16" t="s">
        <v>3</v>
      </c>
      <c r="D67" s="6"/>
    </row>
    <row r="68" spans="1:4" x14ac:dyDescent="0.25">
      <c r="A68" s="24"/>
      <c r="B68" s="17" t="s">
        <v>16</v>
      </c>
      <c r="C68">
        <v>10</v>
      </c>
      <c r="D68" s="6">
        <v>450</v>
      </c>
    </row>
    <row r="69" spans="1:4" x14ac:dyDescent="0.25">
      <c r="A69" s="24"/>
      <c r="B69" s="17" t="s">
        <v>18</v>
      </c>
      <c r="C69">
        <v>5</v>
      </c>
      <c r="D69" s="6">
        <v>221</v>
      </c>
    </row>
    <row r="70" spans="1:4" ht="15.75" thickBot="1" x14ac:dyDescent="0.3">
      <c r="A70" s="25"/>
      <c r="B70" s="12" t="s">
        <v>11</v>
      </c>
      <c r="C70" s="12">
        <v>1</v>
      </c>
      <c r="D70" s="13">
        <v>42</v>
      </c>
    </row>
    <row r="71" spans="1:4" ht="15.75" thickBot="1" x14ac:dyDescent="0.3">
      <c r="B71" s="8" t="s">
        <v>4</v>
      </c>
      <c r="C71" s="9">
        <f>SUM(C38:C70)</f>
        <v>179</v>
      </c>
      <c r="D71" s="10">
        <f>SUM(D38:D70)</f>
        <v>8174.8999999999987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75"/>
  <sheetViews>
    <sheetView workbookViewId="0">
      <selection activeCell="I25" sqref="I25"/>
    </sheetView>
  </sheetViews>
  <sheetFormatPr defaultRowHeight="15" x14ac:dyDescent="0.25"/>
  <cols>
    <col min="1" max="1" width="21.28515625" style="1" customWidth="1"/>
    <col min="2" max="4" width="19.28515625" customWidth="1"/>
  </cols>
  <sheetData>
    <row r="2" spans="1:4" ht="15.75" thickBot="1" x14ac:dyDescent="0.3">
      <c r="A2" s="26" t="s">
        <v>28</v>
      </c>
      <c r="B2" s="1" t="s">
        <v>24</v>
      </c>
      <c r="C2" s="1" t="s">
        <v>22</v>
      </c>
      <c r="D2" s="1" t="s">
        <v>23</v>
      </c>
    </row>
    <row r="3" spans="1:4" x14ac:dyDescent="0.25">
      <c r="A3" s="24" t="s">
        <v>29</v>
      </c>
      <c r="B3" s="23" t="s">
        <v>1</v>
      </c>
      <c r="C3" s="3"/>
      <c r="D3" s="4"/>
    </row>
    <row r="4" spans="1:4" x14ac:dyDescent="0.25">
      <c r="A4" s="24"/>
      <c r="B4" s="17" t="s">
        <v>21</v>
      </c>
      <c r="C4">
        <v>4</v>
      </c>
      <c r="D4" s="6">
        <v>145.9</v>
      </c>
    </row>
    <row r="5" spans="1:4" x14ac:dyDescent="0.25">
      <c r="A5" s="25"/>
      <c r="B5" s="17" t="s">
        <v>12</v>
      </c>
      <c r="C5">
        <v>6</v>
      </c>
      <c r="D5" s="6">
        <v>234.5</v>
      </c>
    </row>
    <row r="6" spans="1:4" x14ac:dyDescent="0.25">
      <c r="A6" s="19" t="s">
        <v>31</v>
      </c>
      <c r="B6" s="16" t="s">
        <v>5</v>
      </c>
      <c r="D6" s="6"/>
    </row>
    <row r="7" spans="1:4" x14ac:dyDescent="0.25">
      <c r="A7" s="24"/>
      <c r="B7" s="17" t="s">
        <v>12</v>
      </c>
      <c r="C7">
        <v>6</v>
      </c>
      <c r="D7" s="6">
        <v>259</v>
      </c>
    </row>
    <row r="8" spans="1:4" x14ac:dyDescent="0.25">
      <c r="A8" s="25"/>
      <c r="B8" s="17" t="s">
        <v>20</v>
      </c>
      <c r="C8">
        <v>2</v>
      </c>
      <c r="D8" s="6">
        <v>90</v>
      </c>
    </row>
    <row r="9" spans="1:4" x14ac:dyDescent="0.25">
      <c r="A9" s="19" t="s">
        <v>29</v>
      </c>
      <c r="B9" s="16" t="s">
        <v>2</v>
      </c>
      <c r="D9" s="6"/>
    </row>
    <row r="10" spans="1:4" x14ac:dyDescent="0.25">
      <c r="A10" s="24"/>
      <c r="B10" s="17" t="s">
        <v>16</v>
      </c>
      <c r="C10">
        <v>12</v>
      </c>
      <c r="D10" s="6">
        <f>78.9+397.4</f>
        <v>476.29999999999995</v>
      </c>
    </row>
    <row r="11" spans="1:4" x14ac:dyDescent="0.25">
      <c r="A11" s="24"/>
      <c r="B11" s="17" t="s">
        <v>18</v>
      </c>
      <c r="C11">
        <v>6</v>
      </c>
      <c r="D11" s="6">
        <f>37.7+208.5</f>
        <v>246.2</v>
      </c>
    </row>
    <row r="12" spans="1:4" x14ac:dyDescent="0.25">
      <c r="A12" s="24"/>
      <c r="B12" s="17" t="s">
        <v>11</v>
      </c>
      <c r="C12">
        <v>1</v>
      </c>
      <c r="D12" s="6">
        <v>36.799999999999997</v>
      </c>
    </row>
    <row r="13" spans="1:4" x14ac:dyDescent="0.25">
      <c r="A13" s="24"/>
      <c r="B13" s="17" t="s">
        <v>10</v>
      </c>
      <c r="C13">
        <v>7</v>
      </c>
      <c r="D13" s="6">
        <f>42.6+248.2</f>
        <v>290.8</v>
      </c>
    </row>
    <row r="14" spans="1:4" x14ac:dyDescent="0.25">
      <c r="A14" s="24"/>
      <c r="B14" s="17" t="s">
        <v>14</v>
      </c>
      <c r="C14">
        <v>1</v>
      </c>
      <c r="D14" s="6">
        <v>42.9</v>
      </c>
    </row>
    <row r="15" spans="1:4" x14ac:dyDescent="0.25">
      <c r="A15" s="24"/>
      <c r="B15" s="17" t="s">
        <v>21</v>
      </c>
      <c r="C15">
        <v>10</v>
      </c>
      <c r="D15" s="6">
        <f>41.7+363.57</f>
        <v>405.27</v>
      </c>
    </row>
    <row r="16" spans="1:4" x14ac:dyDescent="0.25">
      <c r="A16" s="24"/>
      <c r="B16" s="17" t="s">
        <v>12</v>
      </c>
      <c r="C16">
        <v>5</v>
      </c>
      <c r="D16" s="6">
        <f>40.3+160.65</f>
        <v>200.95</v>
      </c>
    </row>
    <row r="17" spans="1:4" x14ac:dyDescent="0.25">
      <c r="A17" s="24"/>
      <c r="B17" s="17" t="s">
        <v>20</v>
      </c>
      <c r="C17">
        <v>1</v>
      </c>
      <c r="D17" s="6">
        <v>40.6</v>
      </c>
    </row>
    <row r="18" spans="1:4" x14ac:dyDescent="0.25">
      <c r="A18" s="24"/>
      <c r="B18" s="17" t="s">
        <v>17</v>
      </c>
      <c r="C18">
        <v>7</v>
      </c>
      <c r="D18" s="6">
        <v>283.89999999999998</v>
      </c>
    </row>
    <row r="19" spans="1:4" x14ac:dyDescent="0.25">
      <c r="A19" s="24"/>
      <c r="B19" s="17" t="s">
        <v>13</v>
      </c>
      <c r="C19">
        <v>6</v>
      </c>
      <c r="D19" s="6">
        <v>246.20000000000002</v>
      </c>
    </row>
    <row r="20" spans="1:4" x14ac:dyDescent="0.25">
      <c r="A20" s="25"/>
      <c r="B20" s="17" t="s">
        <v>19</v>
      </c>
      <c r="C20">
        <v>15</v>
      </c>
      <c r="D20" s="6">
        <v>615.6</v>
      </c>
    </row>
    <row r="21" spans="1:4" x14ac:dyDescent="0.25">
      <c r="A21" s="19" t="s">
        <v>31</v>
      </c>
      <c r="B21" s="16" t="s">
        <v>6</v>
      </c>
      <c r="D21" s="6"/>
    </row>
    <row r="22" spans="1:4" x14ac:dyDescent="0.25">
      <c r="A22" s="24"/>
      <c r="B22" s="17" t="s">
        <v>16</v>
      </c>
      <c r="C22">
        <v>4</v>
      </c>
      <c r="D22" s="6">
        <v>180</v>
      </c>
    </row>
    <row r="23" spans="1:4" x14ac:dyDescent="0.25">
      <c r="A23" s="24"/>
      <c r="B23" s="17" t="s">
        <v>17</v>
      </c>
      <c r="C23">
        <v>4</v>
      </c>
      <c r="D23" s="6">
        <v>180</v>
      </c>
    </row>
    <row r="24" spans="1:4" x14ac:dyDescent="0.25">
      <c r="A24" s="24"/>
      <c r="B24" s="17" t="s">
        <v>18</v>
      </c>
      <c r="C24">
        <v>2</v>
      </c>
      <c r="D24" s="6">
        <v>88</v>
      </c>
    </row>
    <row r="25" spans="1:4" x14ac:dyDescent="0.25">
      <c r="A25" s="24"/>
      <c r="B25" s="17" t="s">
        <v>13</v>
      </c>
      <c r="C25">
        <v>4</v>
      </c>
      <c r="D25" s="6">
        <v>185</v>
      </c>
    </row>
    <row r="26" spans="1:4" x14ac:dyDescent="0.25">
      <c r="A26" s="24"/>
      <c r="B26" s="17" t="s">
        <v>14</v>
      </c>
      <c r="C26">
        <v>5</v>
      </c>
      <c r="D26" s="6">
        <v>206</v>
      </c>
    </row>
    <row r="27" spans="1:4" x14ac:dyDescent="0.25">
      <c r="A27" s="24"/>
      <c r="B27" s="17" t="s">
        <v>12</v>
      </c>
      <c r="C27">
        <v>1</v>
      </c>
      <c r="D27" s="6">
        <v>44</v>
      </c>
    </row>
    <row r="28" spans="1:4" x14ac:dyDescent="0.25">
      <c r="A28" s="25"/>
      <c r="B28" s="17" t="s">
        <v>20</v>
      </c>
      <c r="C28">
        <v>2</v>
      </c>
      <c r="D28" s="6">
        <v>80</v>
      </c>
    </row>
    <row r="29" spans="1:4" x14ac:dyDescent="0.25">
      <c r="A29" s="19" t="s">
        <v>30</v>
      </c>
      <c r="B29" s="16" t="s">
        <v>7</v>
      </c>
      <c r="D29" s="6"/>
    </row>
    <row r="30" spans="1:4" x14ac:dyDescent="0.25">
      <c r="A30" s="25"/>
      <c r="B30" s="17" t="s">
        <v>13</v>
      </c>
      <c r="C30">
        <v>4</v>
      </c>
      <c r="D30" s="6">
        <v>180</v>
      </c>
    </row>
    <row r="31" spans="1:4" x14ac:dyDescent="0.25">
      <c r="A31" s="19" t="s">
        <v>30</v>
      </c>
      <c r="B31" s="16" t="s">
        <v>3</v>
      </c>
      <c r="D31" s="6"/>
    </row>
    <row r="32" spans="1:4" x14ac:dyDescent="0.25">
      <c r="A32" s="24"/>
      <c r="B32" s="17" t="s">
        <v>16</v>
      </c>
      <c r="C32">
        <v>5</v>
      </c>
      <c r="D32" s="6">
        <v>225</v>
      </c>
    </row>
    <row r="33" spans="1:4" x14ac:dyDescent="0.25">
      <c r="A33" s="24"/>
      <c r="B33" s="17" t="s">
        <v>17</v>
      </c>
      <c r="C33">
        <v>7</v>
      </c>
      <c r="D33" s="6">
        <v>315</v>
      </c>
    </row>
    <row r="34" spans="1:4" x14ac:dyDescent="0.25">
      <c r="A34" s="24"/>
      <c r="B34" s="17" t="s">
        <v>18</v>
      </c>
      <c r="C34">
        <v>6</v>
      </c>
      <c r="D34" s="6">
        <v>270</v>
      </c>
    </row>
    <row r="35" spans="1:4" x14ac:dyDescent="0.25">
      <c r="A35" s="24"/>
      <c r="B35" s="17" t="s">
        <v>12</v>
      </c>
      <c r="C35">
        <v>4</v>
      </c>
      <c r="D35" s="6">
        <v>180</v>
      </c>
    </row>
    <row r="36" spans="1:4" ht="15.75" thickBot="1" x14ac:dyDescent="0.3">
      <c r="A36" s="25"/>
      <c r="B36" s="12" t="s">
        <v>20</v>
      </c>
      <c r="C36" s="12">
        <v>10</v>
      </c>
      <c r="D36" s="13">
        <v>446</v>
      </c>
    </row>
    <row r="37" spans="1:4" ht="15.75" thickBot="1" x14ac:dyDescent="0.3">
      <c r="B37" s="8" t="s">
        <v>0</v>
      </c>
      <c r="C37" s="9">
        <f>SUM(C3:C36)</f>
        <v>147</v>
      </c>
      <c r="D37" s="10">
        <f>SUM(D3:D36)</f>
        <v>6193.92</v>
      </c>
    </row>
    <row r="38" spans="1:4" x14ac:dyDescent="0.25">
      <c r="A38" s="19" t="s">
        <v>29</v>
      </c>
      <c r="B38" s="23" t="s">
        <v>1</v>
      </c>
      <c r="C38" s="3"/>
      <c r="D38" s="4"/>
    </row>
    <row r="39" spans="1:4" x14ac:dyDescent="0.25">
      <c r="A39" s="24"/>
      <c r="B39" s="17" t="s">
        <v>16</v>
      </c>
      <c r="C39">
        <v>19</v>
      </c>
      <c r="D39" s="6">
        <f>556.2+272.3</f>
        <v>828.5</v>
      </c>
    </row>
    <row r="40" spans="1:4" x14ac:dyDescent="0.25">
      <c r="A40" s="24"/>
      <c r="B40" s="17" t="s">
        <v>17</v>
      </c>
      <c r="C40">
        <v>27</v>
      </c>
      <c r="D40" s="6">
        <f>984.2+232.4</f>
        <v>1216.6000000000001</v>
      </c>
    </row>
    <row r="41" spans="1:4" x14ac:dyDescent="0.25">
      <c r="A41" s="24"/>
      <c r="B41" s="17" t="s">
        <v>15</v>
      </c>
      <c r="C41">
        <v>9</v>
      </c>
      <c r="D41" s="6">
        <f>140.3+261.6</f>
        <v>401.90000000000003</v>
      </c>
    </row>
    <row r="42" spans="1:4" x14ac:dyDescent="0.25">
      <c r="A42" s="24"/>
      <c r="B42" s="17" t="s">
        <v>20</v>
      </c>
      <c r="C42">
        <v>10</v>
      </c>
      <c r="D42" s="6">
        <f>230.6+222.8</f>
        <v>453.4</v>
      </c>
    </row>
    <row r="43" spans="1:4" x14ac:dyDescent="0.25">
      <c r="A43" s="24"/>
      <c r="B43" s="17" t="s">
        <v>18</v>
      </c>
      <c r="C43">
        <v>2</v>
      </c>
      <c r="D43" s="6">
        <v>86.4</v>
      </c>
    </row>
    <row r="44" spans="1:4" x14ac:dyDescent="0.25">
      <c r="A44" s="24"/>
      <c r="B44" s="17" t="s">
        <v>21</v>
      </c>
      <c r="C44">
        <v>3</v>
      </c>
      <c r="D44" s="6">
        <v>139.30000000000001</v>
      </c>
    </row>
    <row r="45" spans="1:4" x14ac:dyDescent="0.25">
      <c r="A45" s="25"/>
      <c r="B45" s="17" t="s">
        <v>12</v>
      </c>
      <c r="C45">
        <v>5</v>
      </c>
      <c r="D45" s="6">
        <v>207.4</v>
      </c>
    </row>
    <row r="46" spans="1:4" x14ac:dyDescent="0.25">
      <c r="A46" s="19" t="s">
        <v>31</v>
      </c>
      <c r="B46" s="16" t="s">
        <v>5</v>
      </c>
      <c r="D46" s="6"/>
    </row>
    <row r="47" spans="1:4" x14ac:dyDescent="0.25">
      <c r="A47" s="24"/>
      <c r="B47" s="17" t="s">
        <v>12</v>
      </c>
      <c r="C47">
        <v>6</v>
      </c>
      <c r="D47" s="6">
        <v>256</v>
      </c>
    </row>
    <row r="48" spans="1:4" x14ac:dyDescent="0.25">
      <c r="A48" s="25"/>
      <c r="B48" s="17" t="s">
        <v>20</v>
      </c>
      <c r="C48">
        <v>3</v>
      </c>
      <c r="D48" s="6">
        <v>135</v>
      </c>
    </row>
    <row r="49" spans="1:4" x14ac:dyDescent="0.25">
      <c r="A49" s="19" t="s">
        <v>29</v>
      </c>
      <c r="B49" s="16" t="s">
        <v>2</v>
      </c>
      <c r="D49" s="6"/>
    </row>
    <row r="50" spans="1:4" x14ac:dyDescent="0.25">
      <c r="A50" s="24"/>
      <c r="B50" s="17" t="s">
        <v>16</v>
      </c>
      <c r="C50">
        <v>16</v>
      </c>
      <c r="D50" s="6">
        <v>747.1</v>
      </c>
    </row>
    <row r="51" spans="1:4" x14ac:dyDescent="0.25">
      <c r="A51" s="24"/>
      <c r="B51" s="17" t="s">
        <v>17</v>
      </c>
      <c r="C51">
        <v>12</v>
      </c>
      <c r="D51" s="6">
        <v>557.6</v>
      </c>
    </row>
    <row r="52" spans="1:4" x14ac:dyDescent="0.25">
      <c r="A52" s="24"/>
      <c r="B52" s="17" t="s">
        <v>15</v>
      </c>
      <c r="C52">
        <v>1</v>
      </c>
      <c r="D52" s="6">
        <v>47</v>
      </c>
    </row>
    <row r="53" spans="1:4" x14ac:dyDescent="0.25">
      <c r="A53" s="24"/>
      <c r="B53" s="17" t="s">
        <v>20</v>
      </c>
      <c r="C53">
        <v>8</v>
      </c>
      <c r="D53" s="6">
        <f>271.8+80</f>
        <v>351.8</v>
      </c>
    </row>
    <row r="54" spans="1:4" x14ac:dyDescent="0.25">
      <c r="A54" s="24"/>
      <c r="B54" s="17" t="s">
        <v>18</v>
      </c>
      <c r="C54">
        <v>8</v>
      </c>
      <c r="D54" s="6">
        <f>195+176</f>
        <v>371</v>
      </c>
    </row>
    <row r="55" spans="1:4" x14ac:dyDescent="0.25">
      <c r="A55" s="24"/>
      <c r="B55" s="17" t="s">
        <v>11</v>
      </c>
      <c r="C55">
        <v>8</v>
      </c>
      <c r="D55" s="6">
        <f>202.9+160</f>
        <v>362.9</v>
      </c>
    </row>
    <row r="56" spans="1:4" x14ac:dyDescent="0.25">
      <c r="A56" s="24"/>
      <c r="B56" s="17" t="s">
        <v>13</v>
      </c>
      <c r="C56">
        <v>8</v>
      </c>
      <c r="D56" s="6">
        <f>196.1+164</f>
        <v>360.1</v>
      </c>
    </row>
    <row r="57" spans="1:4" x14ac:dyDescent="0.25">
      <c r="A57" s="24"/>
      <c r="B57" s="17" t="s">
        <v>10</v>
      </c>
      <c r="C57">
        <v>6</v>
      </c>
      <c r="D57" s="6">
        <f>191.3+92.6</f>
        <v>283.89999999999998</v>
      </c>
    </row>
    <row r="58" spans="1:4" x14ac:dyDescent="0.25">
      <c r="A58" s="24"/>
      <c r="B58" s="17" t="s">
        <v>14</v>
      </c>
      <c r="C58">
        <v>7</v>
      </c>
      <c r="D58" s="6">
        <f>236.5+85.2</f>
        <v>321.7</v>
      </c>
    </row>
    <row r="59" spans="1:4" x14ac:dyDescent="0.25">
      <c r="A59" s="24"/>
      <c r="B59" s="17" t="s">
        <v>19</v>
      </c>
      <c r="C59">
        <v>8</v>
      </c>
      <c r="D59" s="6">
        <f>172.9+168.2</f>
        <v>341.1</v>
      </c>
    </row>
    <row r="60" spans="1:4" x14ac:dyDescent="0.25">
      <c r="A60" s="24"/>
      <c r="B60" s="17" t="s">
        <v>21</v>
      </c>
      <c r="C60">
        <v>14</v>
      </c>
      <c r="D60" s="6">
        <f>357.7+221</f>
        <v>578.70000000000005</v>
      </c>
    </row>
    <row r="61" spans="1:4" x14ac:dyDescent="0.25">
      <c r="A61" s="25"/>
      <c r="B61" s="17" t="s">
        <v>12</v>
      </c>
      <c r="C61">
        <v>3</v>
      </c>
      <c r="D61" s="6">
        <f>39.8+80.2</f>
        <v>120</v>
      </c>
    </row>
    <row r="62" spans="1:4" x14ac:dyDescent="0.25">
      <c r="A62" s="19" t="s">
        <v>31</v>
      </c>
      <c r="B62" s="16" t="s">
        <v>6</v>
      </c>
      <c r="D62" s="6"/>
    </row>
    <row r="63" spans="1:4" x14ac:dyDescent="0.25">
      <c r="A63" s="24"/>
      <c r="B63" s="17" t="s">
        <v>16</v>
      </c>
      <c r="C63">
        <v>1</v>
      </c>
      <c r="D63" s="6">
        <v>37</v>
      </c>
    </row>
    <row r="64" spans="1:4" x14ac:dyDescent="0.25">
      <c r="A64" s="25"/>
      <c r="B64" s="17" t="s">
        <v>12</v>
      </c>
      <c r="C64">
        <v>2</v>
      </c>
      <c r="D64" s="6">
        <v>80</v>
      </c>
    </row>
    <row r="65" spans="1:4" x14ac:dyDescent="0.25">
      <c r="A65" s="19" t="s">
        <v>30</v>
      </c>
      <c r="B65" s="16" t="s">
        <v>7</v>
      </c>
      <c r="D65" s="6"/>
    </row>
    <row r="66" spans="1:4" x14ac:dyDescent="0.25">
      <c r="A66" s="24"/>
      <c r="B66" s="17" t="s">
        <v>10</v>
      </c>
      <c r="C66">
        <v>2</v>
      </c>
      <c r="D66" s="6">
        <v>84</v>
      </c>
    </row>
    <row r="67" spans="1:4" x14ac:dyDescent="0.25">
      <c r="A67" s="25"/>
      <c r="B67" s="17" t="s">
        <v>14</v>
      </c>
      <c r="C67">
        <v>1</v>
      </c>
      <c r="D67" s="6">
        <v>44</v>
      </c>
    </row>
    <row r="68" spans="1:4" x14ac:dyDescent="0.25">
      <c r="A68" s="19" t="s">
        <v>30</v>
      </c>
      <c r="B68" s="16" t="s">
        <v>3</v>
      </c>
      <c r="D68" s="6"/>
    </row>
    <row r="69" spans="1:4" x14ac:dyDescent="0.25">
      <c r="A69" s="24"/>
      <c r="B69" s="17" t="s">
        <v>16</v>
      </c>
      <c r="C69">
        <v>8</v>
      </c>
      <c r="D69" s="6">
        <v>360</v>
      </c>
    </row>
    <row r="70" spans="1:4" x14ac:dyDescent="0.25">
      <c r="A70" s="24"/>
      <c r="B70" s="17" t="s">
        <v>17</v>
      </c>
      <c r="C70">
        <v>1</v>
      </c>
      <c r="D70" s="6">
        <v>48</v>
      </c>
    </row>
    <row r="71" spans="1:4" x14ac:dyDescent="0.25">
      <c r="A71" s="24"/>
      <c r="B71" s="17" t="s">
        <v>18</v>
      </c>
      <c r="C71">
        <v>2</v>
      </c>
      <c r="D71" s="6">
        <v>90</v>
      </c>
    </row>
    <row r="72" spans="1:4" x14ac:dyDescent="0.25">
      <c r="A72" s="24"/>
      <c r="B72" s="17" t="s">
        <v>11</v>
      </c>
      <c r="C72">
        <v>2</v>
      </c>
      <c r="D72" s="6">
        <v>93</v>
      </c>
    </row>
    <row r="73" spans="1:4" x14ac:dyDescent="0.25">
      <c r="A73" s="24"/>
      <c r="B73" s="17" t="s">
        <v>19</v>
      </c>
      <c r="C73">
        <v>6</v>
      </c>
      <c r="D73" s="6">
        <v>270</v>
      </c>
    </row>
    <row r="74" spans="1:4" ht="15.75" thickBot="1" x14ac:dyDescent="0.3">
      <c r="A74" s="25"/>
      <c r="B74" s="12" t="s">
        <v>15</v>
      </c>
      <c r="C74" s="12">
        <v>2</v>
      </c>
      <c r="D74" s="13">
        <v>90</v>
      </c>
    </row>
    <row r="75" spans="1:4" ht="15.75" thickBot="1" x14ac:dyDescent="0.3">
      <c r="B75" s="8" t="s">
        <v>4</v>
      </c>
      <c r="C75" s="9">
        <f>SUM(C39:C74)</f>
        <v>210</v>
      </c>
      <c r="D75" s="10">
        <f>SUM(D39:D74)</f>
        <v>9363.4000000000015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D94"/>
  <sheetViews>
    <sheetView topLeftCell="A46" workbookViewId="0">
      <selection activeCell="A55" sqref="A55"/>
    </sheetView>
  </sheetViews>
  <sheetFormatPr defaultRowHeight="15" x14ac:dyDescent="0.25"/>
  <cols>
    <col min="1" max="1" width="20.5703125" style="1" bestFit="1" customWidth="1"/>
    <col min="2" max="4" width="18.42578125" customWidth="1"/>
  </cols>
  <sheetData>
    <row r="2" spans="1:4" ht="15.75" thickBot="1" x14ac:dyDescent="0.3">
      <c r="A2" s="16" t="s">
        <v>28</v>
      </c>
      <c r="B2" s="1" t="s">
        <v>24</v>
      </c>
      <c r="C2" s="1" t="s">
        <v>22</v>
      </c>
      <c r="D2" s="1" t="s">
        <v>23</v>
      </c>
    </row>
    <row r="3" spans="1:4" x14ac:dyDescent="0.25">
      <c r="A3" s="19" t="s">
        <v>31</v>
      </c>
      <c r="B3" s="23" t="s">
        <v>5</v>
      </c>
      <c r="C3" s="3"/>
      <c r="D3" s="4"/>
    </row>
    <row r="4" spans="1:4" x14ac:dyDescent="0.25">
      <c r="A4" s="24"/>
      <c r="B4" s="17" t="s">
        <v>15</v>
      </c>
      <c r="C4">
        <v>3</v>
      </c>
      <c r="D4" s="6">
        <v>135</v>
      </c>
    </row>
    <row r="5" spans="1:4" x14ac:dyDescent="0.25">
      <c r="A5" s="24"/>
      <c r="B5" s="17" t="s">
        <v>11</v>
      </c>
      <c r="C5">
        <v>1</v>
      </c>
      <c r="D5" s="6">
        <v>44</v>
      </c>
    </row>
    <row r="6" spans="1:4" x14ac:dyDescent="0.25">
      <c r="A6" s="25"/>
      <c r="B6" s="17" t="s">
        <v>10</v>
      </c>
      <c r="C6">
        <v>5</v>
      </c>
      <c r="D6" s="6">
        <v>201</v>
      </c>
    </row>
    <row r="7" spans="1:4" x14ac:dyDescent="0.25">
      <c r="A7" s="19" t="s">
        <v>29</v>
      </c>
      <c r="B7" s="16" t="s">
        <v>2</v>
      </c>
      <c r="D7" s="6"/>
    </row>
    <row r="8" spans="1:4" x14ac:dyDescent="0.25">
      <c r="A8" s="24"/>
      <c r="B8" s="17" t="s">
        <v>15</v>
      </c>
      <c r="C8">
        <v>1</v>
      </c>
      <c r="D8" s="6">
        <v>44.2</v>
      </c>
    </row>
    <row r="9" spans="1:4" x14ac:dyDescent="0.25">
      <c r="A9" s="24"/>
      <c r="B9" s="17" t="s">
        <v>11</v>
      </c>
      <c r="C9">
        <v>8</v>
      </c>
      <c r="D9" s="6">
        <f>37.5+291.9</f>
        <v>329.4</v>
      </c>
    </row>
    <row r="10" spans="1:4" x14ac:dyDescent="0.25">
      <c r="A10" s="24"/>
      <c r="B10" s="17" t="s">
        <v>13</v>
      </c>
      <c r="C10">
        <v>16</v>
      </c>
      <c r="D10" s="6">
        <f>41.5+596.5</f>
        <v>638</v>
      </c>
    </row>
    <row r="11" spans="1:4" x14ac:dyDescent="0.25">
      <c r="A11" s="24"/>
      <c r="B11" s="17" t="s">
        <v>14</v>
      </c>
      <c r="C11">
        <v>1</v>
      </c>
      <c r="D11" s="6">
        <v>47.8</v>
      </c>
    </row>
    <row r="12" spans="1:4" x14ac:dyDescent="0.25">
      <c r="A12" s="24"/>
      <c r="B12" s="17" t="s">
        <v>19</v>
      </c>
      <c r="C12">
        <v>1</v>
      </c>
      <c r="D12" s="6">
        <v>40</v>
      </c>
    </row>
    <row r="13" spans="1:4" x14ac:dyDescent="0.25">
      <c r="A13" s="24"/>
      <c r="B13" s="17" t="s">
        <v>21</v>
      </c>
      <c r="C13">
        <v>1</v>
      </c>
      <c r="D13" s="6">
        <v>40.799999999999997</v>
      </c>
    </row>
    <row r="14" spans="1:4" x14ac:dyDescent="0.25">
      <c r="A14" s="24"/>
      <c r="B14" s="17" t="s">
        <v>12</v>
      </c>
      <c r="C14">
        <v>1</v>
      </c>
      <c r="D14" s="6">
        <v>41.6</v>
      </c>
    </row>
    <row r="15" spans="1:4" x14ac:dyDescent="0.25">
      <c r="A15" s="24"/>
      <c r="B15" s="17" t="s">
        <v>20</v>
      </c>
      <c r="C15">
        <v>1</v>
      </c>
      <c r="D15" s="6">
        <v>42</v>
      </c>
    </row>
    <row r="16" spans="1:4" x14ac:dyDescent="0.25">
      <c r="A16" s="24"/>
      <c r="B16" s="17" t="s">
        <v>16</v>
      </c>
      <c r="C16">
        <v>7</v>
      </c>
      <c r="D16" s="6">
        <v>284</v>
      </c>
    </row>
    <row r="17" spans="1:4" x14ac:dyDescent="0.25">
      <c r="A17" s="24"/>
      <c r="B17" s="17" t="s">
        <v>17</v>
      </c>
      <c r="C17">
        <v>11</v>
      </c>
      <c r="D17" s="6">
        <v>431.4</v>
      </c>
    </row>
    <row r="18" spans="1:4" x14ac:dyDescent="0.25">
      <c r="A18" s="25"/>
      <c r="B18" s="17" t="s">
        <v>18</v>
      </c>
      <c r="C18">
        <v>7</v>
      </c>
      <c r="D18" s="6">
        <v>285.60000000000002</v>
      </c>
    </row>
    <row r="19" spans="1:4" x14ac:dyDescent="0.25">
      <c r="A19" s="19" t="s">
        <v>31</v>
      </c>
      <c r="B19" s="16" t="s">
        <v>6</v>
      </c>
      <c r="D19" s="6"/>
    </row>
    <row r="20" spans="1:4" x14ac:dyDescent="0.25">
      <c r="A20" s="24"/>
      <c r="B20" s="17" t="s">
        <v>11</v>
      </c>
      <c r="C20">
        <v>9</v>
      </c>
      <c r="D20" s="6">
        <f>249+129</f>
        <v>378</v>
      </c>
    </row>
    <row r="21" spans="1:4" x14ac:dyDescent="0.25">
      <c r="A21" s="24"/>
      <c r="B21" s="17" t="s">
        <v>13</v>
      </c>
      <c r="C21">
        <v>20</v>
      </c>
      <c r="D21" s="6">
        <f>323+557</f>
        <v>880</v>
      </c>
    </row>
    <row r="22" spans="1:4" x14ac:dyDescent="0.25">
      <c r="A22" s="24"/>
      <c r="B22" s="17" t="s">
        <v>10</v>
      </c>
      <c r="C22">
        <v>5</v>
      </c>
      <c r="D22" s="6">
        <f>114.5+94</f>
        <v>208.5</v>
      </c>
    </row>
    <row r="23" spans="1:4" x14ac:dyDescent="0.25">
      <c r="A23" s="24"/>
      <c r="B23" s="17" t="s">
        <v>12</v>
      </c>
      <c r="C23">
        <v>13</v>
      </c>
      <c r="D23" s="6">
        <f>313+234.5</f>
        <v>547.5</v>
      </c>
    </row>
    <row r="24" spans="1:4" x14ac:dyDescent="0.25">
      <c r="A24" s="24"/>
      <c r="B24" s="17" t="s">
        <v>16</v>
      </c>
      <c r="C24">
        <v>2</v>
      </c>
      <c r="D24" s="6">
        <v>91</v>
      </c>
    </row>
    <row r="25" spans="1:4" x14ac:dyDescent="0.25">
      <c r="A25" s="24"/>
      <c r="B25" s="17" t="s">
        <v>17</v>
      </c>
      <c r="C25">
        <v>5</v>
      </c>
      <c r="D25" s="6">
        <v>226</v>
      </c>
    </row>
    <row r="26" spans="1:4" x14ac:dyDescent="0.25">
      <c r="A26" s="25"/>
      <c r="B26" s="17" t="s">
        <v>18</v>
      </c>
      <c r="C26">
        <v>3</v>
      </c>
      <c r="D26" s="6">
        <v>141</v>
      </c>
    </row>
    <row r="27" spans="1:4" x14ac:dyDescent="0.25">
      <c r="A27" s="19" t="s">
        <v>30</v>
      </c>
      <c r="B27" s="16" t="s">
        <v>7</v>
      </c>
      <c r="D27" s="6"/>
    </row>
    <row r="28" spans="1:4" x14ac:dyDescent="0.25">
      <c r="A28" s="24"/>
      <c r="B28" s="17" t="s">
        <v>13</v>
      </c>
      <c r="C28">
        <v>8</v>
      </c>
      <c r="D28" s="6">
        <v>360</v>
      </c>
    </row>
    <row r="29" spans="1:4" x14ac:dyDescent="0.25">
      <c r="A29" s="24"/>
      <c r="B29" s="17" t="s">
        <v>19</v>
      </c>
      <c r="C29">
        <v>2</v>
      </c>
      <c r="D29" s="6">
        <v>90</v>
      </c>
    </row>
    <row r="30" spans="1:4" x14ac:dyDescent="0.25">
      <c r="A30" s="24"/>
      <c r="B30" s="17" t="s">
        <v>16</v>
      </c>
      <c r="C30">
        <v>1</v>
      </c>
      <c r="D30" s="6">
        <v>44</v>
      </c>
    </row>
    <row r="31" spans="1:4" x14ac:dyDescent="0.25">
      <c r="A31" s="24"/>
      <c r="B31" s="17" t="s">
        <v>17</v>
      </c>
      <c r="C31">
        <v>8</v>
      </c>
      <c r="D31" s="6">
        <v>360</v>
      </c>
    </row>
    <row r="32" spans="1:4" x14ac:dyDescent="0.25">
      <c r="A32" s="25"/>
      <c r="B32" s="17" t="s">
        <v>15</v>
      </c>
      <c r="C32">
        <v>1</v>
      </c>
      <c r="D32" s="6">
        <v>45</v>
      </c>
    </row>
    <row r="33" spans="1:4" x14ac:dyDescent="0.25">
      <c r="A33" s="19" t="s">
        <v>30</v>
      </c>
      <c r="B33" s="16" t="s">
        <v>3</v>
      </c>
      <c r="D33" s="6"/>
    </row>
    <row r="34" spans="1:4" x14ac:dyDescent="0.25">
      <c r="A34" s="24"/>
      <c r="B34" s="17" t="s">
        <v>11</v>
      </c>
      <c r="C34">
        <v>9</v>
      </c>
      <c r="D34" s="6">
        <f>270+135</f>
        <v>405</v>
      </c>
    </row>
    <row r="35" spans="1:4" x14ac:dyDescent="0.25">
      <c r="A35" s="24"/>
      <c r="B35" s="17" t="s">
        <v>13</v>
      </c>
      <c r="C35">
        <v>4</v>
      </c>
      <c r="D35" s="6">
        <v>180</v>
      </c>
    </row>
    <row r="36" spans="1:4" x14ac:dyDescent="0.25">
      <c r="A36" s="24"/>
      <c r="B36" s="17" t="s">
        <v>10</v>
      </c>
      <c r="C36">
        <v>5</v>
      </c>
      <c r="D36" s="6">
        <v>225</v>
      </c>
    </row>
    <row r="37" spans="1:4" x14ac:dyDescent="0.25">
      <c r="A37" s="24"/>
      <c r="B37" s="17" t="s">
        <v>14</v>
      </c>
      <c r="C37">
        <v>7</v>
      </c>
      <c r="D37" s="6">
        <f>219+90</f>
        <v>309</v>
      </c>
    </row>
    <row r="38" spans="1:4" x14ac:dyDescent="0.25">
      <c r="A38" s="24"/>
      <c r="B38" s="17" t="s">
        <v>19</v>
      </c>
      <c r="C38">
        <v>12</v>
      </c>
      <c r="D38" s="6">
        <f>117+405</f>
        <v>522</v>
      </c>
    </row>
    <row r="39" spans="1:4" x14ac:dyDescent="0.25">
      <c r="A39" s="24"/>
      <c r="B39" s="17" t="s">
        <v>21</v>
      </c>
      <c r="C39">
        <v>3</v>
      </c>
      <c r="D39" s="6">
        <f>90+43</f>
        <v>133</v>
      </c>
    </row>
    <row r="40" spans="1:4" x14ac:dyDescent="0.25">
      <c r="A40" s="24"/>
      <c r="B40" s="17" t="s">
        <v>12</v>
      </c>
      <c r="C40">
        <v>9</v>
      </c>
      <c r="D40" s="6">
        <f>90+315</f>
        <v>405</v>
      </c>
    </row>
    <row r="41" spans="1:4" x14ac:dyDescent="0.25">
      <c r="A41" s="24"/>
      <c r="B41" s="17" t="s">
        <v>16</v>
      </c>
      <c r="C41">
        <v>14</v>
      </c>
      <c r="D41" s="6">
        <v>654.01</v>
      </c>
    </row>
    <row r="42" spans="1:4" x14ac:dyDescent="0.25">
      <c r="A42" s="24"/>
      <c r="B42" s="17" t="s">
        <v>17</v>
      </c>
      <c r="C42">
        <v>4</v>
      </c>
      <c r="D42" s="6">
        <v>180</v>
      </c>
    </row>
    <row r="43" spans="1:4" x14ac:dyDescent="0.25">
      <c r="A43" s="24"/>
      <c r="B43" s="17" t="s">
        <v>15</v>
      </c>
      <c r="C43">
        <v>4</v>
      </c>
      <c r="D43" s="6">
        <v>180</v>
      </c>
    </row>
    <row r="44" spans="1:4" ht="15.75" thickBot="1" x14ac:dyDescent="0.3">
      <c r="A44" s="25"/>
      <c r="B44" s="17" t="s">
        <v>18</v>
      </c>
      <c r="C44">
        <v>5</v>
      </c>
      <c r="D44" s="6">
        <v>225</v>
      </c>
    </row>
    <row r="45" spans="1:4" ht="15.75" thickBot="1" x14ac:dyDescent="0.3">
      <c r="B45" s="8" t="s">
        <v>0</v>
      </c>
      <c r="C45" s="9">
        <f>SUM(C3:C44)</f>
        <v>217</v>
      </c>
      <c r="D45" s="10">
        <f>SUM(D3:D44)</f>
        <v>9393.81</v>
      </c>
    </row>
    <row r="46" spans="1:4" x14ac:dyDescent="0.25">
      <c r="A46" s="19" t="s">
        <v>29</v>
      </c>
      <c r="B46" s="23" t="s">
        <v>1</v>
      </c>
      <c r="C46" s="3"/>
      <c r="D46" s="4"/>
    </row>
    <row r="47" spans="1:4" x14ac:dyDescent="0.25">
      <c r="A47" s="24"/>
      <c r="B47" s="17" t="s">
        <v>10</v>
      </c>
      <c r="C47">
        <v>2</v>
      </c>
      <c r="D47" s="6">
        <v>87.5</v>
      </c>
    </row>
    <row r="48" spans="1:4" x14ac:dyDescent="0.25">
      <c r="A48" s="24"/>
      <c r="B48" s="17" t="s">
        <v>16</v>
      </c>
      <c r="C48">
        <v>5</v>
      </c>
      <c r="D48" s="6">
        <v>229.9</v>
      </c>
    </row>
    <row r="49" spans="1:4" x14ac:dyDescent="0.25">
      <c r="A49" s="24"/>
      <c r="B49" s="17" t="s">
        <v>17</v>
      </c>
      <c r="C49">
        <v>6</v>
      </c>
      <c r="D49" s="6">
        <v>275.5</v>
      </c>
    </row>
    <row r="50" spans="1:4" x14ac:dyDescent="0.25">
      <c r="A50" s="24"/>
      <c r="B50" s="17" t="s">
        <v>15</v>
      </c>
      <c r="C50">
        <v>1</v>
      </c>
      <c r="D50" s="6">
        <v>45.4</v>
      </c>
    </row>
    <row r="51" spans="1:4" x14ac:dyDescent="0.25">
      <c r="A51" s="24"/>
      <c r="B51" s="17" t="s">
        <v>18</v>
      </c>
      <c r="C51">
        <v>1</v>
      </c>
      <c r="D51" s="6">
        <v>48.7</v>
      </c>
    </row>
    <row r="52" spans="1:4" x14ac:dyDescent="0.25">
      <c r="A52" s="24"/>
      <c r="B52" s="17" t="s">
        <v>14</v>
      </c>
      <c r="C52">
        <v>9</v>
      </c>
      <c r="D52" s="6">
        <v>394.9</v>
      </c>
    </row>
    <row r="53" spans="1:4" x14ac:dyDescent="0.25">
      <c r="A53" s="25"/>
      <c r="B53" s="17" t="s">
        <v>19</v>
      </c>
      <c r="C53">
        <v>6</v>
      </c>
      <c r="D53" s="6">
        <f>157.7+92.1</f>
        <v>249.79999999999998</v>
      </c>
    </row>
    <row r="54" spans="1:4" x14ac:dyDescent="0.25">
      <c r="A54" s="19" t="s">
        <v>32</v>
      </c>
      <c r="B54" s="16" t="s">
        <v>8</v>
      </c>
      <c r="D54" s="6"/>
    </row>
    <row r="55" spans="1:4" x14ac:dyDescent="0.25">
      <c r="A55" s="25"/>
      <c r="B55" s="17" t="s">
        <v>14</v>
      </c>
      <c r="C55">
        <v>2</v>
      </c>
      <c r="D55" s="6">
        <v>92</v>
      </c>
    </row>
    <row r="56" spans="1:4" x14ac:dyDescent="0.25">
      <c r="A56" s="19" t="s">
        <v>31</v>
      </c>
      <c r="B56" s="16" t="s">
        <v>5</v>
      </c>
      <c r="D56" s="6"/>
    </row>
    <row r="57" spans="1:4" x14ac:dyDescent="0.25">
      <c r="A57" s="24"/>
      <c r="B57" s="17" t="s">
        <v>16</v>
      </c>
      <c r="C57">
        <v>6</v>
      </c>
      <c r="D57" s="6">
        <f>144+44+96</f>
        <v>284</v>
      </c>
    </row>
    <row r="58" spans="1:4" x14ac:dyDescent="0.25">
      <c r="A58" s="24"/>
      <c r="B58" s="17" t="s">
        <v>17</v>
      </c>
      <c r="C58">
        <v>2</v>
      </c>
      <c r="D58" s="6">
        <v>96</v>
      </c>
    </row>
    <row r="59" spans="1:4" x14ac:dyDescent="0.25">
      <c r="A59" s="24"/>
      <c r="B59" s="17" t="s">
        <v>15</v>
      </c>
      <c r="C59">
        <v>6</v>
      </c>
      <c r="D59" s="6">
        <f>137+140</f>
        <v>277</v>
      </c>
    </row>
    <row r="60" spans="1:4" x14ac:dyDescent="0.25">
      <c r="A60" s="24"/>
      <c r="B60" s="17" t="s">
        <v>18</v>
      </c>
      <c r="C60">
        <v>4</v>
      </c>
      <c r="D60" s="6">
        <f>91+97</f>
        <v>188</v>
      </c>
    </row>
    <row r="61" spans="1:4" x14ac:dyDescent="0.25">
      <c r="A61" s="24"/>
      <c r="B61" s="17" t="s">
        <v>19</v>
      </c>
      <c r="C61">
        <v>3</v>
      </c>
      <c r="D61" s="6">
        <v>139</v>
      </c>
    </row>
    <row r="62" spans="1:4" x14ac:dyDescent="0.25">
      <c r="A62" s="24"/>
      <c r="B62" s="17" t="s">
        <v>21</v>
      </c>
      <c r="C62">
        <v>11</v>
      </c>
      <c r="D62" s="6">
        <f>141+371</f>
        <v>512</v>
      </c>
    </row>
    <row r="63" spans="1:4" x14ac:dyDescent="0.25">
      <c r="A63" s="24"/>
      <c r="B63" s="17" t="s">
        <v>11</v>
      </c>
      <c r="C63">
        <v>3</v>
      </c>
      <c r="D63" s="6">
        <f>44+94</f>
        <v>138</v>
      </c>
    </row>
    <row r="64" spans="1:4" x14ac:dyDescent="0.25">
      <c r="A64" s="24"/>
      <c r="B64" s="17" t="s">
        <v>10</v>
      </c>
      <c r="C64">
        <v>2</v>
      </c>
      <c r="D64" s="6">
        <v>91</v>
      </c>
    </row>
    <row r="65" spans="1:4" x14ac:dyDescent="0.25">
      <c r="A65" s="25"/>
      <c r="B65" s="17" t="s">
        <v>14</v>
      </c>
      <c r="C65">
        <v>1</v>
      </c>
      <c r="D65" s="6">
        <v>43</v>
      </c>
    </row>
    <row r="66" spans="1:4" x14ac:dyDescent="0.25">
      <c r="A66" s="19" t="s">
        <v>29</v>
      </c>
      <c r="B66" s="16" t="s">
        <v>2</v>
      </c>
      <c r="D66" s="6"/>
    </row>
    <row r="67" spans="1:4" x14ac:dyDescent="0.25">
      <c r="A67" s="24"/>
      <c r="B67" s="17" t="s">
        <v>17</v>
      </c>
      <c r="C67">
        <f>1+9+8+1</f>
        <v>19</v>
      </c>
      <c r="D67" s="6">
        <f>46.7+429.2+382.7+40</f>
        <v>898.59999999999991</v>
      </c>
    </row>
    <row r="68" spans="1:4" x14ac:dyDescent="0.25">
      <c r="A68" s="24"/>
      <c r="B68" s="17" t="s">
        <v>18</v>
      </c>
      <c r="C68">
        <v>14</v>
      </c>
      <c r="D68" s="6">
        <f>46+240.5+308.4+87</f>
        <v>681.9</v>
      </c>
    </row>
    <row r="69" spans="1:4" x14ac:dyDescent="0.25">
      <c r="A69" s="24"/>
      <c r="B69" s="17" t="s">
        <v>13</v>
      </c>
      <c r="C69">
        <v>21</v>
      </c>
      <c r="D69" s="6">
        <f>142.2+680.4+172.9</f>
        <v>995.49999999999989</v>
      </c>
    </row>
    <row r="70" spans="1:4" x14ac:dyDescent="0.25">
      <c r="A70" s="24"/>
      <c r="B70" s="17" t="s">
        <v>14</v>
      </c>
      <c r="C70">
        <v>8</v>
      </c>
      <c r="D70" s="6">
        <f>103.3+155.4+81.7</f>
        <v>340.4</v>
      </c>
    </row>
    <row r="71" spans="1:4" x14ac:dyDescent="0.25">
      <c r="A71" s="24"/>
      <c r="B71" s="17" t="s">
        <v>12</v>
      </c>
      <c r="C71">
        <v>27</v>
      </c>
      <c r="D71" s="6">
        <f>256.9+224.9+704.9</f>
        <v>1186.6999999999998</v>
      </c>
    </row>
    <row r="72" spans="1:4" x14ac:dyDescent="0.25">
      <c r="A72" s="24"/>
      <c r="B72" s="17" t="s">
        <v>20</v>
      </c>
      <c r="C72">
        <v>20</v>
      </c>
      <c r="D72" s="6">
        <f>260.4+183.1+487.8</f>
        <v>931.3</v>
      </c>
    </row>
    <row r="73" spans="1:4" x14ac:dyDescent="0.25">
      <c r="A73" s="24"/>
      <c r="B73" s="17" t="s">
        <v>16</v>
      </c>
      <c r="C73">
        <v>19</v>
      </c>
      <c r="D73" s="6">
        <f>521.9+390.8</f>
        <v>912.7</v>
      </c>
    </row>
    <row r="74" spans="1:4" x14ac:dyDescent="0.25">
      <c r="A74" s="24"/>
      <c r="B74" s="17" t="s">
        <v>15</v>
      </c>
      <c r="C74">
        <v>20</v>
      </c>
      <c r="D74" s="6">
        <f>435.4+413.7+88</f>
        <v>937.09999999999991</v>
      </c>
    </row>
    <row r="75" spans="1:4" x14ac:dyDescent="0.25">
      <c r="A75" s="24"/>
      <c r="B75" s="17" t="s">
        <v>11</v>
      </c>
      <c r="C75">
        <v>9</v>
      </c>
      <c r="D75" s="6">
        <f>291.5+128</f>
        <v>419.5</v>
      </c>
    </row>
    <row r="76" spans="1:4" x14ac:dyDescent="0.25">
      <c r="A76" s="24"/>
      <c r="B76" s="17" t="s">
        <v>10</v>
      </c>
      <c r="C76">
        <v>17</v>
      </c>
      <c r="D76" s="6">
        <f>596.5+171.7</f>
        <v>768.2</v>
      </c>
    </row>
    <row r="77" spans="1:4" x14ac:dyDescent="0.25">
      <c r="A77" s="25"/>
      <c r="B77" s="17" t="s">
        <v>19</v>
      </c>
      <c r="C77">
        <v>2</v>
      </c>
      <c r="D77" s="6">
        <f>45.8+40</f>
        <v>85.8</v>
      </c>
    </row>
    <row r="78" spans="1:4" x14ac:dyDescent="0.25">
      <c r="A78" s="19" t="s">
        <v>32</v>
      </c>
      <c r="B78" s="16" t="s">
        <v>9</v>
      </c>
      <c r="D78" s="6"/>
    </row>
    <row r="79" spans="1:4" x14ac:dyDescent="0.25">
      <c r="A79" s="24"/>
      <c r="B79" s="17" t="s">
        <v>16</v>
      </c>
      <c r="C79">
        <v>2</v>
      </c>
      <c r="D79" s="6">
        <v>96</v>
      </c>
    </row>
    <row r="80" spans="1:4" x14ac:dyDescent="0.25">
      <c r="A80" s="24"/>
      <c r="B80" s="17" t="s">
        <v>21</v>
      </c>
      <c r="C80">
        <v>4</v>
      </c>
      <c r="D80" s="6">
        <v>184</v>
      </c>
    </row>
    <row r="81" spans="1:4" x14ac:dyDescent="0.25">
      <c r="A81" s="24"/>
      <c r="B81" s="17" t="s">
        <v>12</v>
      </c>
      <c r="C81">
        <v>4</v>
      </c>
      <c r="D81" s="6">
        <v>175</v>
      </c>
    </row>
    <row r="82" spans="1:4" x14ac:dyDescent="0.25">
      <c r="A82" s="25"/>
      <c r="B82" s="17" t="s">
        <v>20</v>
      </c>
      <c r="C82">
        <v>3</v>
      </c>
      <c r="D82" s="6">
        <v>130</v>
      </c>
    </row>
    <row r="83" spans="1:4" x14ac:dyDescent="0.25">
      <c r="A83" s="19" t="s">
        <v>31</v>
      </c>
      <c r="B83" s="16" t="s">
        <v>6</v>
      </c>
      <c r="D83" s="6"/>
    </row>
    <row r="84" spans="1:4" x14ac:dyDescent="0.25">
      <c r="A84" s="24"/>
      <c r="B84" s="17" t="s">
        <v>18</v>
      </c>
      <c r="C84">
        <v>2</v>
      </c>
      <c r="D84" s="6">
        <v>92.5</v>
      </c>
    </row>
    <row r="85" spans="1:4" x14ac:dyDescent="0.25">
      <c r="A85" s="25"/>
      <c r="B85" s="17" t="s">
        <v>21</v>
      </c>
      <c r="C85">
        <v>2</v>
      </c>
      <c r="D85" s="6">
        <v>94</v>
      </c>
    </row>
    <row r="86" spans="1:4" x14ac:dyDescent="0.25">
      <c r="A86" s="19" t="s">
        <v>30</v>
      </c>
      <c r="B86" s="16" t="s">
        <v>7</v>
      </c>
      <c r="D86" s="6"/>
    </row>
    <row r="87" spans="1:4" x14ac:dyDescent="0.25">
      <c r="A87" s="24"/>
      <c r="B87" s="17" t="s">
        <v>16</v>
      </c>
      <c r="C87">
        <v>3</v>
      </c>
      <c r="D87" s="6">
        <v>135</v>
      </c>
    </row>
    <row r="88" spans="1:4" x14ac:dyDescent="0.25">
      <c r="A88" s="25"/>
      <c r="B88" s="17" t="s">
        <v>17</v>
      </c>
      <c r="C88">
        <v>1</v>
      </c>
      <c r="D88" s="6">
        <v>41</v>
      </c>
    </row>
    <row r="89" spans="1:4" x14ac:dyDescent="0.25">
      <c r="A89" s="19" t="s">
        <v>30</v>
      </c>
      <c r="B89" s="16" t="s">
        <v>3</v>
      </c>
      <c r="D89" s="6"/>
    </row>
    <row r="90" spans="1:4" x14ac:dyDescent="0.25">
      <c r="A90" s="24"/>
      <c r="B90" s="17" t="s">
        <v>17</v>
      </c>
      <c r="C90">
        <v>8</v>
      </c>
      <c r="D90" s="6">
        <f>225+135</f>
        <v>360</v>
      </c>
    </row>
    <row r="91" spans="1:4" x14ac:dyDescent="0.25">
      <c r="A91" s="24"/>
      <c r="B91" s="17" t="s">
        <v>18</v>
      </c>
      <c r="C91">
        <v>3</v>
      </c>
      <c r="D91" s="6">
        <f>45+90</f>
        <v>135</v>
      </c>
    </row>
    <row r="92" spans="1:4" x14ac:dyDescent="0.25">
      <c r="A92" s="24"/>
      <c r="B92" s="17" t="s">
        <v>15</v>
      </c>
      <c r="C92">
        <v>3</v>
      </c>
      <c r="D92" s="6">
        <v>135</v>
      </c>
    </row>
    <row r="93" spans="1:4" ht="15.75" thickBot="1" x14ac:dyDescent="0.3">
      <c r="A93" s="25"/>
      <c r="B93" s="12" t="s">
        <v>11</v>
      </c>
      <c r="C93" s="12">
        <v>2</v>
      </c>
      <c r="D93" s="13">
        <v>90</v>
      </c>
    </row>
    <row r="94" spans="1:4" ht="15.75" thickBot="1" x14ac:dyDescent="0.3">
      <c r="B94" s="8" t="s">
        <v>4</v>
      </c>
      <c r="C94" s="9">
        <f>SUM(C46:C93)</f>
        <v>283</v>
      </c>
      <c r="D94" s="10">
        <f>SUM(D47:D93)</f>
        <v>13016.9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73"/>
  <sheetViews>
    <sheetView workbookViewId="0">
      <selection activeCell="B70" sqref="B70"/>
    </sheetView>
  </sheetViews>
  <sheetFormatPr defaultRowHeight="15" x14ac:dyDescent="0.25"/>
  <cols>
    <col min="1" max="1" width="20.5703125" style="1" customWidth="1"/>
    <col min="2" max="4" width="21.140625" customWidth="1"/>
  </cols>
  <sheetData>
    <row r="1" spans="1:4" ht="15.75" thickBot="1" x14ac:dyDescent="0.3"/>
    <row r="2" spans="1:4" ht="15.75" thickBot="1" x14ac:dyDescent="0.3">
      <c r="A2" s="28" t="s">
        <v>28</v>
      </c>
      <c r="B2" s="8" t="s">
        <v>24</v>
      </c>
      <c r="C2" s="9" t="s">
        <v>22</v>
      </c>
      <c r="D2" s="10" t="s">
        <v>23</v>
      </c>
    </row>
    <row r="3" spans="1:4" x14ac:dyDescent="0.25">
      <c r="A3" s="19" t="s">
        <v>29</v>
      </c>
      <c r="B3" s="23" t="s">
        <v>1</v>
      </c>
      <c r="C3" s="3"/>
      <c r="D3" s="4"/>
    </row>
    <row r="4" spans="1:4" x14ac:dyDescent="0.25">
      <c r="A4" s="24"/>
      <c r="B4" s="17" t="s">
        <v>18</v>
      </c>
      <c r="C4">
        <v>3</v>
      </c>
      <c r="D4" s="6">
        <v>128.4</v>
      </c>
    </row>
    <row r="5" spans="1:4" x14ac:dyDescent="0.25">
      <c r="A5" s="24"/>
      <c r="B5" s="17" t="s">
        <v>13</v>
      </c>
      <c r="C5">
        <v>4</v>
      </c>
      <c r="D5" s="6">
        <v>171.2</v>
      </c>
    </row>
    <row r="6" spans="1:4" x14ac:dyDescent="0.25">
      <c r="A6" s="25"/>
      <c r="B6" s="17" t="s">
        <v>21</v>
      </c>
      <c r="C6">
        <v>4</v>
      </c>
      <c r="D6" s="6">
        <f>79.2+72.2</f>
        <v>151.4</v>
      </c>
    </row>
    <row r="7" spans="1:4" x14ac:dyDescent="0.25">
      <c r="A7" s="19" t="s">
        <v>31</v>
      </c>
      <c r="B7" s="16" t="s">
        <v>5</v>
      </c>
      <c r="D7" s="6"/>
    </row>
    <row r="8" spans="1:4" x14ac:dyDescent="0.25">
      <c r="A8" s="24"/>
      <c r="B8" s="17" t="s">
        <v>17</v>
      </c>
      <c r="C8">
        <v>2</v>
      </c>
      <c r="D8" s="6">
        <v>79</v>
      </c>
    </row>
    <row r="9" spans="1:4" x14ac:dyDescent="0.25">
      <c r="A9" s="25"/>
      <c r="B9" s="17" t="s">
        <v>15</v>
      </c>
      <c r="C9">
        <v>2</v>
      </c>
      <c r="D9" s="6">
        <v>77</v>
      </c>
    </row>
    <row r="10" spans="1:4" x14ac:dyDescent="0.25">
      <c r="A10" s="19" t="s">
        <v>29</v>
      </c>
      <c r="B10" s="16" t="s">
        <v>2</v>
      </c>
      <c r="D10" s="6"/>
    </row>
    <row r="11" spans="1:4" x14ac:dyDescent="0.25">
      <c r="A11" s="24"/>
      <c r="B11" s="17" t="s">
        <v>16</v>
      </c>
      <c r="C11">
        <v>1</v>
      </c>
      <c r="D11" s="6">
        <v>42</v>
      </c>
    </row>
    <row r="12" spans="1:4" x14ac:dyDescent="0.25">
      <c r="A12" s="24"/>
      <c r="B12" s="17" t="s">
        <v>15</v>
      </c>
      <c r="C12">
        <v>2</v>
      </c>
      <c r="D12" s="6">
        <f>40.2+40.3</f>
        <v>80.5</v>
      </c>
    </row>
    <row r="13" spans="1:4" x14ac:dyDescent="0.25">
      <c r="A13" s="24"/>
      <c r="B13" s="17" t="s">
        <v>18</v>
      </c>
      <c r="C13">
        <v>6</v>
      </c>
      <c r="D13" s="6">
        <f>40+203.5</f>
        <v>243.5</v>
      </c>
    </row>
    <row r="14" spans="1:4" x14ac:dyDescent="0.25">
      <c r="A14" s="24"/>
      <c r="B14" s="17" t="s">
        <v>11</v>
      </c>
      <c r="C14">
        <f>1+7+24</f>
        <v>32</v>
      </c>
      <c r="D14" s="6">
        <f>48+302.8+1010.3</f>
        <v>1361.1</v>
      </c>
    </row>
    <row r="15" spans="1:4" x14ac:dyDescent="0.25">
      <c r="A15" s="24"/>
      <c r="B15" s="17" t="s">
        <v>13</v>
      </c>
      <c r="C15">
        <v>22</v>
      </c>
      <c r="D15" s="6">
        <f>96+226+638.8</f>
        <v>960.8</v>
      </c>
    </row>
    <row r="16" spans="1:4" x14ac:dyDescent="0.25">
      <c r="A16" s="24"/>
      <c r="B16" s="17" t="s">
        <v>19</v>
      </c>
      <c r="C16">
        <v>6</v>
      </c>
      <c r="D16" s="6">
        <f>82+176.9</f>
        <v>258.89999999999998</v>
      </c>
    </row>
    <row r="17" spans="1:4" x14ac:dyDescent="0.25">
      <c r="A17" s="24"/>
      <c r="B17" s="17" t="s">
        <v>12</v>
      </c>
      <c r="C17">
        <v>1</v>
      </c>
      <c r="D17" s="6">
        <v>38.5</v>
      </c>
    </row>
    <row r="18" spans="1:4" x14ac:dyDescent="0.25">
      <c r="A18" s="24"/>
      <c r="B18" s="17" t="s">
        <v>20</v>
      </c>
      <c r="C18">
        <v>5</v>
      </c>
      <c r="D18" s="6">
        <f>38.5+172.4</f>
        <v>210.9</v>
      </c>
    </row>
    <row r="19" spans="1:4" x14ac:dyDescent="0.25">
      <c r="A19" s="25"/>
      <c r="B19" s="17" t="s">
        <v>21</v>
      </c>
      <c r="C19">
        <v>10</v>
      </c>
      <c r="D19" s="6">
        <f>196.3+200.2</f>
        <v>396.5</v>
      </c>
    </row>
    <row r="20" spans="1:4" x14ac:dyDescent="0.25">
      <c r="A20" s="19" t="s">
        <v>31</v>
      </c>
      <c r="B20" s="16" t="s">
        <v>6</v>
      </c>
      <c r="D20" s="6"/>
    </row>
    <row r="21" spans="1:4" x14ac:dyDescent="0.25">
      <c r="A21" s="24"/>
      <c r="B21" s="17" t="s">
        <v>16</v>
      </c>
      <c r="C21">
        <f>9+7</f>
        <v>16</v>
      </c>
      <c r="D21" s="6">
        <f>369+322</f>
        <v>691</v>
      </c>
    </row>
    <row r="22" spans="1:4" x14ac:dyDescent="0.25">
      <c r="A22" s="24"/>
      <c r="B22" s="17" t="s">
        <v>17</v>
      </c>
      <c r="C22">
        <v>15</v>
      </c>
      <c r="D22" s="6">
        <f>485.5+137</f>
        <v>622.5</v>
      </c>
    </row>
    <row r="23" spans="1:4" x14ac:dyDescent="0.25">
      <c r="A23" s="24"/>
      <c r="B23" s="17" t="s">
        <v>15</v>
      </c>
      <c r="C23">
        <v>7</v>
      </c>
      <c r="D23" s="6">
        <v>274</v>
      </c>
    </row>
    <row r="24" spans="1:4" x14ac:dyDescent="0.25">
      <c r="A24" s="24"/>
      <c r="B24" s="17" t="s">
        <v>18</v>
      </c>
      <c r="C24">
        <v>6</v>
      </c>
      <c r="D24" s="6">
        <v>198</v>
      </c>
    </row>
    <row r="25" spans="1:4" x14ac:dyDescent="0.25">
      <c r="A25" s="25"/>
      <c r="B25" s="17" t="s">
        <v>11</v>
      </c>
      <c r="C25">
        <v>2</v>
      </c>
      <c r="D25" s="6">
        <v>79</v>
      </c>
    </row>
    <row r="26" spans="1:4" x14ac:dyDescent="0.25">
      <c r="A26" s="19" t="s">
        <v>30</v>
      </c>
      <c r="B26" s="16" t="s">
        <v>7</v>
      </c>
      <c r="D26" s="6"/>
    </row>
    <row r="27" spans="1:4" x14ac:dyDescent="0.25">
      <c r="A27" s="24"/>
      <c r="B27" s="17" t="s">
        <v>10</v>
      </c>
      <c r="C27">
        <v>2</v>
      </c>
      <c r="D27" s="6">
        <v>74.2</v>
      </c>
    </row>
    <row r="28" spans="1:4" x14ac:dyDescent="0.25">
      <c r="A28" s="25"/>
      <c r="B28" s="17" t="s">
        <v>14</v>
      </c>
      <c r="C28">
        <v>4</v>
      </c>
      <c r="D28" s="6">
        <v>137.30000000000001</v>
      </c>
    </row>
    <row r="29" spans="1:4" x14ac:dyDescent="0.25">
      <c r="A29" s="19" t="s">
        <v>30</v>
      </c>
      <c r="B29" s="16" t="s">
        <v>3</v>
      </c>
      <c r="D29" s="6"/>
    </row>
    <row r="30" spans="1:4" x14ac:dyDescent="0.25">
      <c r="A30" s="24"/>
      <c r="B30" s="17" t="s">
        <v>16</v>
      </c>
      <c r="C30">
        <v>10</v>
      </c>
      <c r="D30" s="6">
        <f>141+318</f>
        <v>459</v>
      </c>
    </row>
    <row r="31" spans="1:4" x14ac:dyDescent="0.25">
      <c r="A31" s="24"/>
      <c r="B31" s="17" t="s">
        <v>17</v>
      </c>
      <c r="C31">
        <v>17</v>
      </c>
      <c r="D31" s="6">
        <f>93+675</f>
        <v>768</v>
      </c>
    </row>
    <row r="32" spans="1:4" x14ac:dyDescent="0.25">
      <c r="A32" s="24"/>
      <c r="B32" s="17" t="s">
        <v>15</v>
      </c>
      <c r="C32">
        <v>12</v>
      </c>
      <c r="D32" s="6">
        <f>462+90</f>
        <v>552</v>
      </c>
    </row>
    <row r="33" spans="1:4" x14ac:dyDescent="0.25">
      <c r="A33" s="24"/>
      <c r="B33" s="17" t="s">
        <v>18</v>
      </c>
      <c r="C33">
        <v>3</v>
      </c>
      <c r="D33" s="6">
        <v>144</v>
      </c>
    </row>
    <row r="34" spans="1:4" x14ac:dyDescent="0.25">
      <c r="A34" s="24"/>
      <c r="B34" s="17" t="s">
        <v>11</v>
      </c>
      <c r="C34">
        <v>9</v>
      </c>
      <c r="D34" s="6">
        <f>183+228</f>
        <v>411</v>
      </c>
    </row>
    <row r="35" spans="1:4" x14ac:dyDescent="0.25">
      <c r="A35" s="24"/>
      <c r="B35" s="17" t="s">
        <v>13</v>
      </c>
      <c r="C35">
        <v>6</v>
      </c>
      <c r="D35" s="6">
        <f>180+90</f>
        <v>270</v>
      </c>
    </row>
    <row r="36" spans="1:4" x14ac:dyDescent="0.25">
      <c r="A36" s="24"/>
      <c r="B36" s="17" t="s">
        <v>21</v>
      </c>
      <c r="C36">
        <v>2</v>
      </c>
      <c r="D36" s="6">
        <v>90</v>
      </c>
    </row>
    <row r="37" spans="1:4" x14ac:dyDescent="0.25">
      <c r="A37" s="24"/>
      <c r="B37" s="17" t="s">
        <v>12</v>
      </c>
      <c r="C37">
        <v>2</v>
      </c>
      <c r="D37" s="6">
        <v>90</v>
      </c>
    </row>
    <row r="38" spans="1:4" ht="15.75" thickBot="1" x14ac:dyDescent="0.3">
      <c r="A38" s="25"/>
      <c r="B38" s="17" t="s">
        <v>20</v>
      </c>
      <c r="C38">
        <v>3</v>
      </c>
      <c r="D38" s="6">
        <v>135</v>
      </c>
    </row>
    <row r="39" spans="1:4" ht="15.75" thickBot="1" x14ac:dyDescent="0.3">
      <c r="B39" s="8" t="s">
        <v>0</v>
      </c>
      <c r="C39" s="9">
        <f>SUM(C3:C38)</f>
        <v>216</v>
      </c>
      <c r="D39" s="10">
        <f>SUM(D3:D38)</f>
        <v>9194.7000000000007</v>
      </c>
    </row>
    <row r="40" spans="1:4" x14ac:dyDescent="0.25">
      <c r="A40" s="19" t="s">
        <v>29</v>
      </c>
      <c r="B40" s="23" t="s">
        <v>1</v>
      </c>
      <c r="C40" s="3"/>
      <c r="D40" s="4"/>
    </row>
    <row r="41" spans="1:4" x14ac:dyDescent="0.25">
      <c r="A41" s="24"/>
      <c r="B41" s="17" t="s">
        <v>16</v>
      </c>
      <c r="C41">
        <v>14</v>
      </c>
      <c r="D41" s="6">
        <f>298.7+91.7+214.5</f>
        <v>604.9</v>
      </c>
    </row>
    <row r="42" spans="1:4" x14ac:dyDescent="0.25">
      <c r="A42" s="24"/>
      <c r="B42" s="17" t="s">
        <v>17</v>
      </c>
      <c r="C42">
        <f>5+18+5</f>
        <v>28</v>
      </c>
      <c r="D42" s="6">
        <f>203.1+849.8+227.4</f>
        <v>1280.3</v>
      </c>
    </row>
    <row r="43" spans="1:4" x14ac:dyDescent="0.25">
      <c r="A43" s="24"/>
      <c r="B43" s="17" t="s">
        <v>15</v>
      </c>
      <c r="C43">
        <v>24</v>
      </c>
      <c r="D43" s="6">
        <f>374.1+698.5</f>
        <v>1072.5999999999999</v>
      </c>
    </row>
    <row r="44" spans="1:4" x14ac:dyDescent="0.25">
      <c r="A44" s="24"/>
      <c r="B44" s="17" t="s">
        <v>18</v>
      </c>
      <c r="C44">
        <v>13</v>
      </c>
      <c r="D44" s="6">
        <f>39.7+565.6</f>
        <v>605.30000000000007</v>
      </c>
    </row>
    <row r="45" spans="1:4" x14ac:dyDescent="0.25">
      <c r="A45" s="24"/>
      <c r="B45" s="17" t="s">
        <v>12</v>
      </c>
      <c r="C45">
        <v>4</v>
      </c>
      <c r="D45" s="6">
        <v>189</v>
      </c>
    </row>
    <row r="46" spans="1:4" x14ac:dyDescent="0.25">
      <c r="A46" s="24"/>
      <c r="B46" s="17" t="s">
        <v>15</v>
      </c>
      <c r="C46">
        <v>6</v>
      </c>
      <c r="D46" s="6">
        <v>270.10000000000002</v>
      </c>
    </row>
    <row r="47" spans="1:4" x14ac:dyDescent="0.25">
      <c r="A47" s="25"/>
      <c r="B47" s="17" t="s">
        <v>13</v>
      </c>
      <c r="C47">
        <v>3</v>
      </c>
      <c r="D47" s="6">
        <v>130.6</v>
      </c>
    </row>
    <row r="48" spans="1:4" x14ac:dyDescent="0.25">
      <c r="A48" s="19" t="s">
        <v>31</v>
      </c>
      <c r="B48" s="16" t="s">
        <v>5</v>
      </c>
      <c r="D48" s="6"/>
    </row>
    <row r="49" spans="1:4" x14ac:dyDescent="0.25">
      <c r="A49" s="24"/>
      <c r="B49" s="17" t="s">
        <v>17</v>
      </c>
      <c r="C49">
        <v>3</v>
      </c>
      <c r="D49" s="6">
        <v>132</v>
      </c>
    </row>
    <row r="50" spans="1:4" x14ac:dyDescent="0.25">
      <c r="A50" s="25"/>
      <c r="B50" s="17" t="s">
        <v>11</v>
      </c>
      <c r="C50">
        <v>2</v>
      </c>
      <c r="D50" s="6">
        <v>88</v>
      </c>
    </row>
    <row r="51" spans="1:4" x14ac:dyDescent="0.25">
      <c r="A51" s="19" t="s">
        <v>29</v>
      </c>
      <c r="B51" s="16" t="s">
        <v>2</v>
      </c>
      <c r="D51" s="6"/>
    </row>
    <row r="52" spans="1:4" x14ac:dyDescent="0.25">
      <c r="A52" s="24"/>
      <c r="B52" s="17" t="s">
        <v>17</v>
      </c>
      <c r="C52">
        <f>3+5+9+3</f>
        <v>20</v>
      </c>
      <c r="D52" s="6">
        <f>117+227.9+389.2+128.5</f>
        <v>862.59999999999991</v>
      </c>
    </row>
    <row r="53" spans="1:4" x14ac:dyDescent="0.25">
      <c r="A53" s="24"/>
      <c r="B53" s="17" t="s">
        <v>18</v>
      </c>
      <c r="C53">
        <f>5+21+4+2</f>
        <v>32</v>
      </c>
      <c r="D53" s="6">
        <f>215.7+977.8+189.1+85.6</f>
        <v>1468.1999999999998</v>
      </c>
    </row>
    <row r="54" spans="1:4" x14ac:dyDescent="0.25">
      <c r="A54" s="24"/>
      <c r="B54" s="17" t="s">
        <v>16</v>
      </c>
      <c r="C54">
        <f>5+6+9</f>
        <v>20</v>
      </c>
      <c r="D54" s="6">
        <f>227.4+411.8+257.7</f>
        <v>896.90000000000009</v>
      </c>
    </row>
    <row r="55" spans="1:4" x14ac:dyDescent="0.25">
      <c r="A55" s="24"/>
      <c r="B55" s="17" t="s">
        <v>15</v>
      </c>
      <c r="C55">
        <f>12+12+8</f>
        <v>32</v>
      </c>
      <c r="D55" s="6">
        <f>550.7+502.9+348</f>
        <v>1401.6</v>
      </c>
    </row>
    <row r="56" spans="1:4" x14ac:dyDescent="0.25">
      <c r="A56" s="24"/>
      <c r="B56" s="17" t="s">
        <v>11</v>
      </c>
      <c r="C56">
        <v>18</v>
      </c>
      <c r="D56" s="6">
        <f>41.7+822.9</f>
        <v>864.6</v>
      </c>
    </row>
    <row r="57" spans="1:4" x14ac:dyDescent="0.25">
      <c r="A57" s="24"/>
      <c r="B57" s="17" t="s">
        <v>12</v>
      </c>
      <c r="C57">
        <v>16</v>
      </c>
      <c r="D57" s="6">
        <f>286+450</f>
        <v>736</v>
      </c>
    </row>
    <row r="58" spans="1:4" x14ac:dyDescent="0.25">
      <c r="A58" s="24"/>
      <c r="B58" s="17" t="s">
        <v>13</v>
      </c>
      <c r="C58">
        <v>8</v>
      </c>
      <c r="D58" s="6">
        <f>197.7+92</f>
        <v>289.7</v>
      </c>
    </row>
    <row r="59" spans="1:4" x14ac:dyDescent="0.25">
      <c r="A59" s="24"/>
      <c r="B59" s="17" t="s">
        <v>21</v>
      </c>
      <c r="C59">
        <v>10</v>
      </c>
      <c r="D59" s="6">
        <v>510.2</v>
      </c>
    </row>
    <row r="60" spans="1:4" x14ac:dyDescent="0.25">
      <c r="A60" s="25"/>
      <c r="B60" s="17" t="s">
        <v>19</v>
      </c>
      <c r="C60">
        <v>3</v>
      </c>
      <c r="D60" s="6">
        <v>126</v>
      </c>
    </row>
    <row r="61" spans="1:4" x14ac:dyDescent="0.25">
      <c r="A61" s="19" t="s">
        <v>30</v>
      </c>
      <c r="B61" s="16" t="s">
        <v>7</v>
      </c>
      <c r="D61" s="6"/>
    </row>
    <row r="62" spans="1:4" x14ac:dyDescent="0.25">
      <c r="A62" s="24"/>
      <c r="B62" s="17" t="s">
        <v>18</v>
      </c>
      <c r="C62">
        <v>4</v>
      </c>
      <c r="D62" s="6">
        <v>180</v>
      </c>
    </row>
    <row r="63" spans="1:4" x14ac:dyDescent="0.25">
      <c r="A63" s="24"/>
      <c r="B63" s="17" t="s">
        <v>11</v>
      </c>
      <c r="C63">
        <v>4</v>
      </c>
      <c r="D63" s="6">
        <v>180</v>
      </c>
    </row>
    <row r="64" spans="1:4" x14ac:dyDescent="0.25">
      <c r="A64" s="24"/>
      <c r="B64" s="17" t="s">
        <v>13</v>
      </c>
      <c r="C64">
        <v>4</v>
      </c>
      <c r="D64" s="6">
        <v>180</v>
      </c>
    </row>
    <row r="65" spans="1:4" x14ac:dyDescent="0.25">
      <c r="A65" s="24"/>
      <c r="B65" s="17" t="s">
        <v>10</v>
      </c>
      <c r="C65">
        <v>6</v>
      </c>
      <c r="D65" s="6">
        <v>253</v>
      </c>
    </row>
    <row r="66" spans="1:4" x14ac:dyDescent="0.25">
      <c r="A66" s="25"/>
      <c r="B66" s="17" t="s">
        <v>14</v>
      </c>
      <c r="C66">
        <v>4</v>
      </c>
      <c r="D66" s="6">
        <v>173.3</v>
      </c>
    </row>
    <row r="67" spans="1:4" x14ac:dyDescent="0.25">
      <c r="A67" s="19" t="s">
        <v>30</v>
      </c>
      <c r="B67" s="16" t="s">
        <v>3</v>
      </c>
      <c r="D67" s="6"/>
    </row>
    <row r="68" spans="1:4" x14ac:dyDescent="0.25">
      <c r="A68" s="24"/>
      <c r="B68" s="17" t="s">
        <v>16</v>
      </c>
      <c r="C68">
        <v>5</v>
      </c>
      <c r="D68" s="6">
        <v>225</v>
      </c>
    </row>
    <row r="69" spans="1:4" x14ac:dyDescent="0.25">
      <c r="A69" s="24"/>
      <c r="B69" s="17" t="s">
        <v>17</v>
      </c>
      <c r="C69">
        <v>2</v>
      </c>
      <c r="D69" s="6">
        <v>90</v>
      </c>
    </row>
    <row r="70" spans="1:4" x14ac:dyDescent="0.25">
      <c r="A70" s="24"/>
      <c r="B70" s="17" t="s">
        <v>15</v>
      </c>
      <c r="C70">
        <v>2</v>
      </c>
      <c r="D70" s="6">
        <v>90</v>
      </c>
    </row>
    <row r="71" spans="1:4" x14ac:dyDescent="0.25">
      <c r="A71" s="24"/>
      <c r="B71" s="17" t="s">
        <v>18</v>
      </c>
      <c r="C71">
        <v>2</v>
      </c>
      <c r="D71" s="6">
        <v>90</v>
      </c>
    </row>
    <row r="72" spans="1:4" ht="15.75" thickBot="1" x14ac:dyDescent="0.3">
      <c r="A72" s="25"/>
      <c r="B72" s="12" t="s">
        <v>12</v>
      </c>
      <c r="C72" s="12">
        <v>8</v>
      </c>
      <c r="D72" s="13">
        <v>363</v>
      </c>
    </row>
    <row r="73" spans="1:4" ht="15.75" thickBot="1" x14ac:dyDescent="0.3">
      <c r="B73" s="8" t="s">
        <v>4</v>
      </c>
      <c r="C73" s="9">
        <f>SUM(C40:C72)</f>
        <v>297</v>
      </c>
      <c r="D73" s="10">
        <f>SUM(D40:D72)</f>
        <v>13352.900000000001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73"/>
  <sheetViews>
    <sheetView workbookViewId="0">
      <selection activeCell="G25" sqref="G25"/>
    </sheetView>
  </sheetViews>
  <sheetFormatPr defaultRowHeight="15" x14ac:dyDescent="0.25"/>
  <cols>
    <col min="1" max="1" width="20.5703125" style="1" bestFit="1" customWidth="1"/>
    <col min="2" max="4" width="17.28515625" customWidth="1"/>
  </cols>
  <sheetData>
    <row r="1" spans="1:4" ht="15.75" thickBot="1" x14ac:dyDescent="0.3"/>
    <row r="2" spans="1:4" ht="15.75" thickBot="1" x14ac:dyDescent="0.3">
      <c r="A2" s="27" t="s">
        <v>28</v>
      </c>
      <c r="B2" s="8" t="s">
        <v>24</v>
      </c>
      <c r="C2" s="9" t="s">
        <v>22</v>
      </c>
      <c r="D2" s="10" t="s">
        <v>23</v>
      </c>
    </row>
    <row r="3" spans="1:4" x14ac:dyDescent="0.25">
      <c r="A3" s="24" t="s">
        <v>31</v>
      </c>
      <c r="B3" s="23" t="s">
        <v>5</v>
      </c>
      <c r="C3" s="3"/>
      <c r="D3" s="4"/>
    </row>
    <row r="4" spans="1:4" x14ac:dyDescent="0.25">
      <c r="A4" s="24"/>
      <c r="B4" s="17" t="s">
        <v>15</v>
      </c>
      <c r="C4">
        <v>5</v>
      </c>
      <c r="D4" s="6">
        <v>206.5</v>
      </c>
    </row>
    <row r="5" spans="1:4" x14ac:dyDescent="0.25">
      <c r="A5" s="25"/>
      <c r="B5" s="17" t="s">
        <v>13</v>
      </c>
      <c r="C5">
        <v>4</v>
      </c>
      <c r="D5" s="6">
        <v>162.5</v>
      </c>
    </row>
    <row r="6" spans="1:4" x14ac:dyDescent="0.25">
      <c r="A6" s="19" t="s">
        <v>29</v>
      </c>
      <c r="B6" s="16" t="s">
        <v>2</v>
      </c>
      <c r="D6" s="6"/>
    </row>
    <row r="7" spans="1:4" x14ac:dyDescent="0.25">
      <c r="A7" s="24"/>
      <c r="B7" s="17" t="s">
        <v>15</v>
      </c>
      <c r="C7">
        <v>1</v>
      </c>
      <c r="D7" s="6">
        <v>42</v>
      </c>
    </row>
    <row r="8" spans="1:4" x14ac:dyDescent="0.25">
      <c r="A8" s="24"/>
      <c r="B8" s="17" t="s">
        <v>13</v>
      </c>
      <c r="C8">
        <f>1+6+2</f>
        <v>9</v>
      </c>
      <c r="D8" s="6">
        <f>41.5+84.2+245.45</f>
        <v>371.15</v>
      </c>
    </row>
    <row r="9" spans="1:4" x14ac:dyDescent="0.25">
      <c r="A9" s="24"/>
      <c r="B9" s="17" t="s">
        <v>10</v>
      </c>
      <c r="C9">
        <v>1</v>
      </c>
      <c r="D9" s="6">
        <v>43.4</v>
      </c>
    </row>
    <row r="10" spans="1:4" x14ac:dyDescent="0.25">
      <c r="A10" s="24"/>
      <c r="B10" s="17" t="s">
        <v>14</v>
      </c>
      <c r="C10">
        <v>1</v>
      </c>
      <c r="D10" s="6">
        <v>40.1</v>
      </c>
    </row>
    <row r="11" spans="1:4" x14ac:dyDescent="0.25">
      <c r="A11" s="24"/>
      <c r="B11" s="17" t="s">
        <v>21</v>
      </c>
      <c r="C11">
        <v>1</v>
      </c>
      <c r="D11" s="6">
        <v>44</v>
      </c>
    </row>
    <row r="12" spans="1:4" x14ac:dyDescent="0.25">
      <c r="A12" s="24"/>
      <c r="B12" s="17" t="s">
        <v>12</v>
      </c>
      <c r="C12">
        <v>2</v>
      </c>
      <c r="D12" s="6">
        <v>89.8</v>
      </c>
    </row>
    <row r="13" spans="1:4" x14ac:dyDescent="0.25">
      <c r="A13" s="24"/>
      <c r="B13" s="17" t="s">
        <v>16</v>
      </c>
      <c r="C13">
        <v>5</v>
      </c>
      <c r="D13" s="6">
        <f>75.1+141</f>
        <v>216.1</v>
      </c>
    </row>
    <row r="14" spans="1:4" x14ac:dyDescent="0.25">
      <c r="A14" s="24"/>
      <c r="B14" s="17" t="s">
        <v>18</v>
      </c>
      <c r="C14">
        <v>2</v>
      </c>
      <c r="D14" s="6">
        <v>73.8</v>
      </c>
    </row>
    <row r="15" spans="1:4" x14ac:dyDescent="0.25">
      <c r="A15" s="24"/>
      <c r="B15" s="17" t="s">
        <v>17</v>
      </c>
      <c r="C15">
        <v>3</v>
      </c>
      <c r="D15" s="6">
        <v>158.6</v>
      </c>
    </row>
    <row r="16" spans="1:4" x14ac:dyDescent="0.25">
      <c r="A16" s="25"/>
      <c r="B16" s="17" t="s">
        <v>11</v>
      </c>
      <c r="C16">
        <v>17</v>
      </c>
      <c r="D16" s="6">
        <v>759.30000000000007</v>
      </c>
    </row>
    <row r="17" spans="1:4" x14ac:dyDescent="0.25">
      <c r="A17" s="19" t="s">
        <v>31</v>
      </c>
      <c r="B17" s="16" t="s">
        <v>6</v>
      </c>
      <c r="D17" s="6"/>
    </row>
    <row r="18" spans="1:4" x14ac:dyDescent="0.25">
      <c r="A18" s="24"/>
      <c r="B18" s="17" t="s">
        <v>16</v>
      </c>
      <c r="C18">
        <v>2</v>
      </c>
      <c r="D18" s="6">
        <v>79</v>
      </c>
    </row>
    <row r="19" spans="1:4" x14ac:dyDescent="0.25">
      <c r="A19" s="24"/>
      <c r="B19" s="17" t="s">
        <v>18</v>
      </c>
      <c r="C19">
        <v>3</v>
      </c>
      <c r="D19" s="6">
        <v>135</v>
      </c>
    </row>
    <row r="20" spans="1:4" x14ac:dyDescent="0.25">
      <c r="A20" s="24"/>
      <c r="B20" s="17" t="s">
        <v>11</v>
      </c>
      <c r="C20">
        <v>16</v>
      </c>
      <c r="D20" s="6">
        <v>705</v>
      </c>
    </row>
    <row r="21" spans="1:4" x14ac:dyDescent="0.25">
      <c r="A21" s="25"/>
      <c r="B21" s="17" t="s">
        <v>12</v>
      </c>
      <c r="C21">
        <v>2</v>
      </c>
      <c r="D21" s="6">
        <v>90</v>
      </c>
    </row>
    <row r="22" spans="1:4" x14ac:dyDescent="0.25">
      <c r="A22" s="19" t="s">
        <v>30</v>
      </c>
      <c r="B22" s="16" t="s">
        <v>7</v>
      </c>
      <c r="D22" s="6"/>
    </row>
    <row r="23" spans="1:4" x14ac:dyDescent="0.25">
      <c r="A23" s="25"/>
      <c r="B23" s="17" t="s">
        <v>11</v>
      </c>
      <c r="C23">
        <v>7</v>
      </c>
      <c r="D23" s="6">
        <v>315</v>
      </c>
    </row>
    <row r="24" spans="1:4" x14ac:dyDescent="0.25">
      <c r="A24" s="19" t="s">
        <v>30</v>
      </c>
      <c r="B24" s="16" t="s">
        <v>3</v>
      </c>
      <c r="D24" s="6"/>
    </row>
    <row r="25" spans="1:4" x14ac:dyDescent="0.25">
      <c r="A25" s="24"/>
      <c r="B25" s="17" t="s">
        <v>16</v>
      </c>
      <c r="C25">
        <v>4</v>
      </c>
      <c r="D25" s="6">
        <f>135+45</f>
        <v>180</v>
      </c>
    </row>
    <row r="26" spans="1:4" x14ac:dyDescent="0.25">
      <c r="A26" s="24"/>
      <c r="B26" s="17" t="s">
        <v>15</v>
      </c>
      <c r="C26">
        <v>18</v>
      </c>
      <c r="D26" s="6">
        <f>450+360</f>
        <v>810</v>
      </c>
    </row>
    <row r="27" spans="1:4" x14ac:dyDescent="0.25">
      <c r="A27" s="24"/>
      <c r="B27" s="17" t="s">
        <v>11</v>
      </c>
      <c r="C27">
        <v>13</v>
      </c>
      <c r="D27" s="6">
        <f>225+360</f>
        <v>585</v>
      </c>
    </row>
    <row r="28" spans="1:4" x14ac:dyDescent="0.25">
      <c r="A28" s="24"/>
      <c r="B28" s="17" t="s">
        <v>10</v>
      </c>
      <c r="C28">
        <v>4</v>
      </c>
      <c r="D28" s="6">
        <v>180</v>
      </c>
    </row>
    <row r="29" spans="1:4" x14ac:dyDescent="0.25">
      <c r="A29" s="24"/>
      <c r="B29" s="17" t="s">
        <v>14</v>
      </c>
      <c r="C29">
        <v>8</v>
      </c>
      <c r="D29" s="6">
        <v>350</v>
      </c>
    </row>
    <row r="30" spans="1:4" x14ac:dyDescent="0.25">
      <c r="A30" s="24"/>
      <c r="B30" s="17" t="s">
        <v>19</v>
      </c>
      <c r="C30">
        <v>4</v>
      </c>
      <c r="D30" s="6">
        <v>180</v>
      </c>
    </row>
    <row r="31" spans="1:4" x14ac:dyDescent="0.25">
      <c r="A31" s="24"/>
      <c r="B31" s="17" t="s">
        <v>21</v>
      </c>
      <c r="C31">
        <v>8</v>
      </c>
      <c r="D31" s="6">
        <v>366</v>
      </c>
    </row>
    <row r="32" spans="1:4" x14ac:dyDescent="0.25">
      <c r="A32" s="24"/>
      <c r="B32" s="17" t="s">
        <v>12</v>
      </c>
      <c r="C32">
        <v>6</v>
      </c>
      <c r="D32" s="6">
        <v>270</v>
      </c>
    </row>
    <row r="33" spans="1:4" x14ac:dyDescent="0.25">
      <c r="A33" s="24"/>
      <c r="B33" s="17" t="s">
        <v>17</v>
      </c>
      <c r="C33">
        <v>2</v>
      </c>
      <c r="D33" s="6">
        <v>105.6</v>
      </c>
    </row>
    <row r="34" spans="1:4" ht="15.75" thickBot="1" x14ac:dyDescent="0.3">
      <c r="A34" s="25"/>
      <c r="B34" s="12" t="s">
        <v>13</v>
      </c>
      <c r="C34" s="12">
        <v>5</v>
      </c>
      <c r="D34" s="13">
        <v>225</v>
      </c>
    </row>
    <row r="35" spans="1:4" ht="15.75" thickBot="1" x14ac:dyDescent="0.3">
      <c r="B35" s="8" t="s">
        <v>0</v>
      </c>
      <c r="C35" s="9">
        <f>SUM(C3:C34)</f>
        <v>153</v>
      </c>
      <c r="D35" s="10">
        <f>SUM(D3:D34)</f>
        <v>6782.85</v>
      </c>
    </row>
    <row r="36" spans="1:4" x14ac:dyDescent="0.25">
      <c r="A36" s="19" t="s">
        <v>29</v>
      </c>
      <c r="B36" s="23" t="s">
        <v>1</v>
      </c>
      <c r="C36" s="3"/>
      <c r="D36" s="4"/>
    </row>
    <row r="37" spans="1:4" x14ac:dyDescent="0.25">
      <c r="A37" s="24"/>
      <c r="B37" s="17" t="s">
        <v>16</v>
      </c>
      <c r="C37">
        <v>8</v>
      </c>
      <c r="D37" s="6">
        <v>377.6</v>
      </c>
    </row>
    <row r="38" spans="1:4" x14ac:dyDescent="0.25">
      <c r="A38" s="24"/>
      <c r="B38" s="17" t="s">
        <v>17</v>
      </c>
      <c r="C38">
        <v>4</v>
      </c>
      <c r="D38" s="6">
        <v>188.1</v>
      </c>
    </row>
    <row r="39" spans="1:4" x14ac:dyDescent="0.25">
      <c r="A39" s="24"/>
      <c r="B39" s="17" t="s">
        <v>15</v>
      </c>
      <c r="C39">
        <v>11</v>
      </c>
      <c r="D39" s="6">
        <v>515.79999999999995</v>
      </c>
    </row>
    <row r="40" spans="1:4" x14ac:dyDescent="0.25">
      <c r="A40" s="24"/>
      <c r="B40" s="17" t="s">
        <v>10</v>
      </c>
      <c r="C40">
        <v>7</v>
      </c>
      <c r="D40" s="6">
        <f>132.8+160</f>
        <v>292.8</v>
      </c>
    </row>
    <row r="41" spans="1:4" x14ac:dyDescent="0.25">
      <c r="A41" s="25"/>
      <c r="B41" s="17" t="s">
        <v>26</v>
      </c>
      <c r="C41">
        <v>3</v>
      </c>
      <c r="D41" s="6">
        <v>126</v>
      </c>
    </row>
    <row r="42" spans="1:4" x14ac:dyDescent="0.25">
      <c r="A42" s="19" t="s">
        <v>31</v>
      </c>
      <c r="B42" s="16" t="s">
        <v>5</v>
      </c>
      <c r="D42" s="6"/>
    </row>
    <row r="43" spans="1:4" x14ac:dyDescent="0.25">
      <c r="A43" s="25"/>
      <c r="B43" s="17" t="s">
        <v>10</v>
      </c>
      <c r="C43">
        <v>2</v>
      </c>
      <c r="D43" s="6">
        <v>90</v>
      </c>
    </row>
    <row r="44" spans="1:4" x14ac:dyDescent="0.25">
      <c r="A44" s="19" t="s">
        <v>29</v>
      </c>
      <c r="B44" s="16" t="s">
        <v>2</v>
      </c>
      <c r="D44" s="6"/>
    </row>
    <row r="45" spans="1:4" x14ac:dyDescent="0.25">
      <c r="A45" s="24"/>
      <c r="B45" s="17" t="s">
        <v>16</v>
      </c>
      <c r="C45">
        <v>4</v>
      </c>
      <c r="D45" s="6">
        <v>193.1</v>
      </c>
    </row>
    <row r="46" spans="1:4" x14ac:dyDescent="0.25">
      <c r="A46" s="24"/>
      <c r="B46" s="17" t="s">
        <v>15</v>
      </c>
      <c r="C46">
        <v>5</v>
      </c>
      <c r="D46" s="6">
        <v>228.2</v>
      </c>
    </row>
    <row r="47" spans="1:4" x14ac:dyDescent="0.25">
      <c r="A47" s="24"/>
      <c r="B47" s="17" t="s">
        <v>18</v>
      </c>
      <c r="C47">
        <v>6</v>
      </c>
      <c r="D47" s="6">
        <f>44.6+219.2</f>
        <v>263.8</v>
      </c>
    </row>
    <row r="48" spans="1:4" x14ac:dyDescent="0.25">
      <c r="A48" s="24"/>
      <c r="B48" s="17" t="s">
        <v>11</v>
      </c>
      <c r="C48">
        <v>8</v>
      </c>
      <c r="D48" s="6">
        <f>92.9+268.2</f>
        <v>361.1</v>
      </c>
    </row>
    <row r="49" spans="1:4" x14ac:dyDescent="0.25">
      <c r="A49" s="24"/>
      <c r="B49" s="17" t="s">
        <v>13</v>
      </c>
      <c r="C49">
        <v>5</v>
      </c>
      <c r="D49" s="6">
        <f>88.2+135.9</f>
        <v>224.10000000000002</v>
      </c>
    </row>
    <row r="50" spans="1:4" x14ac:dyDescent="0.25">
      <c r="A50" s="24"/>
      <c r="B50" s="17" t="s">
        <v>10</v>
      </c>
      <c r="C50">
        <v>8</v>
      </c>
      <c r="D50" s="6">
        <v>335.2</v>
      </c>
    </row>
    <row r="51" spans="1:4" x14ac:dyDescent="0.25">
      <c r="A51" s="24"/>
      <c r="B51" s="17" t="s">
        <v>21</v>
      </c>
      <c r="C51">
        <v>19</v>
      </c>
      <c r="D51" s="6">
        <f>300.5+550.6</f>
        <v>851.1</v>
      </c>
    </row>
    <row r="52" spans="1:4" x14ac:dyDescent="0.25">
      <c r="A52" s="24"/>
      <c r="B52" s="17" t="s">
        <v>12</v>
      </c>
      <c r="C52">
        <v>14</v>
      </c>
      <c r="D52" s="6">
        <f>216.8+406.5</f>
        <v>623.29999999999995</v>
      </c>
    </row>
    <row r="53" spans="1:4" x14ac:dyDescent="0.25">
      <c r="A53" s="24"/>
      <c r="B53" s="17" t="s">
        <v>17</v>
      </c>
      <c r="C53">
        <v>4</v>
      </c>
      <c r="D53" s="6">
        <v>170.7</v>
      </c>
    </row>
    <row r="54" spans="1:4" x14ac:dyDescent="0.25">
      <c r="A54" s="24"/>
      <c r="B54" s="17" t="s">
        <v>14</v>
      </c>
      <c r="C54">
        <v>6</v>
      </c>
      <c r="D54" s="6">
        <v>265.70000000000005</v>
      </c>
    </row>
    <row r="55" spans="1:4" x14ac:dyDescent="0.25">
      <c r="A55" s="24"/>
      <c r="B55" s="17" t="s">
        <v>19</v>
      </c>
      <c r="C55">
        <v>12</v>
      </c>
      <c r="D55" s="6">
        <v>542.6</v>
      </c>
    </row>
    <row r="56" spans="1:4" x14ac:dyDescent="0.25">
      <c r="A56" s="25"/>
      <c r="B56" s="17" t="s">
        <v>20</v>
      </c>
      <c r="C56">
        <v>8</v>
      </c>
      <c r="D56" s="6">
        <v>340</v>
      </c>
    </row>
    <row r="57" spans="1:4" x14ac:dyDescent="0.25">
      <c r="A57" s="19" t="s">
        <v>31</v>
      </c>
      <c r="B57" s="16" t="s">
        <v>6</v>
      </c>
      <c r="D57" s="6"/>
    </row>
    <row r="58" spans="1:4" x14ac:dyDescent="0.25">
      <c r="A58" s="24"/>
      <c r="B58" s="17" t="s">
        <v>10</v>
      </c>
      <c r="C58">
        <v>1</v>
      </c>
      <c r="D58" s="6">
        <v>42</v>
      </c>
    </row>
    <row r="59" spans="1:4" x14ac:dyDescent="0.25">
      <c r="A59" s="24"/>
      <c r="B59" s="17" t="s">
        <v>14</v>
      </c>
      <c r="C59">
        <v>2</v>
      </c>
      <c r="D59" s="6">
        <v>88</v>
      </c>
    </row>
    <row r="60" spans="1:4" x14ac:dyDescent="0.25">
      <c r="A60" s="25"/>
      <c r="B60" s="17" t="s">
        <v>12</v>
      </c>
      <c r="C60">
        <v>2</v>
      </c>
      <c r="D60" s="6">
        <v>92</v>
      </c>
    </row>
    <row r="61" spans="1:4" x14ac:dyDescent="0.25">
      <c r="A61" s="19" t="s">
        <v>30</v>
      </c>
      <c r="B61" s="16" t="s">
        <v>7</v>
      </c>
      <c r="D61" s="6"/>
    </row>
    <row r="62" spans="1:4" x14ac:dyDescent="0.25">
      <c r="A62" s="25"/>
      <c r="B62" s="17" t="s">
        <v>12</v>
      </c>
      <c r="C62">
        <v>5</v>
      </c>
      <c r="D62" s="6">
        <v>222</v>
      </c>
    </row>
    <row r="63" spans="1:4" x14ac:dyDescent="0.25">
      <c r="A63" s="19" t="s">
        <v>30</v>
      </c>
      <c r="B63" s="16" t="s">
        <v>3</v>
      </c>
      <c r="D63" s="6"/>
    </row>
    <row r="64" spans="1:4" x14ac:dyDescent="0.25">
      <c r="A64" s="24"/>
      <c r="B64" s="17" t="s">
        <v>16</v>
      </c>
      <c r="C64">
        <v>8</v>
      </c>
      <c r="D64" s="6">
        <v>360</v>
      </c>
    </row>
    <row r="65" spans="1:4" x14ac:dyDescent="0.25">
      <c r="A65" s="24"/>
      <c r="B65" s="17" t="s">
        <v>17</v>
      </c>
      <c r="C65">
        <v>8</v>
      </c>
      <c r="D65" s="6">
        <v>360</v>
      </c>
    </row>
    <row r="66" spans="1:4" x14ac:dyDescent="0.25">
      <c r="A66" s="24"/>
      <c r="B66" s="17" t="s">
        <v>15</v>
      </c>
      <c r="C66">
        <v>2</v>
      </c>
      <c r="D66" s="6">
        <v>90</v>
      </c>
    </row>
    <row r="67" spans="1:4" x14ac:dyDescent="0.25">
      <c r="A67" s="24"/>
      <c r="B67" s="17" t="s">
        <v>18</v>
      </c>
      <c r="C67">
        <v>4</v>
      </c>
      <c r="D67" s="6">
        <v>180</v>
      </c>
    </row>
    <row r="68" spans="1:4" x14ac:dyDescent="0.25">
      <c r="A68" s="24"/>
      <c r="B68" s="17" t="s">
        <v>11</v>
      </c>
      <c r="C68">
        <v>2</v>
      </c>
      <c r="D68" s="6">
        <v>90</v>
      </c>
    </row>
    <row r="69" spans="1:4" x14ac:dyDescent="0.25">
      <c r="A69" s="24"/>
      <c r="B69" s="17" t="s">
        <v>13</v>
      </c>
      <c r="C69">
        <v>2</v>
      </c>
      <c r="D69" s="6">
        <v>90</v>
      </c>
    </row>
    <row r="70" spans="1:4" x14ac:dyDescent="0.25">
      <c r="A70" s="24"/>
      <c r="B70" s="17" t="s">
        <v>21</v>
      </c>
      <c r="C70">
        <v>1</v>
      </c>
      <c r="D70" s="6">
        <v>45</v>
      </c>
    </row>
    <row r="71" spans="1:4" x14ac:dyDescent="0.25">
      <c r="A71" s="24"/>
      <c r="B71" s="17" t="s">
        <v>12</v>
      </c>
      <c r="C71">
        <v>6</v>
      </c>
      <c r="D71" s="6">
        <v>270</v>
      </c>
    </row>
    <row r="72" spans="1:4" ht="15.75" thickBot="1" x14ac:dyDescent="0.3">
      <c r="A72" s="25"/>
      <c r="B72" s="12" t="s">
        <v>20</v>
      </c>
      <c r="C72" s="12">
        <v>4</v>
      </c>
      <c r="D72" s="13">
        <v>180</v>
      </c>
    </row>
    <row r="73" spans="1:4" ht="15.75" thickBot="1" x14ac:dyDescent="0.3">
      <c r="B73" s="8" t="s">
        <v>4</v>
      </c>
      <c r="C73" s="9">
        <f>SUM(C37:C72)</f>
        <v>181</v>
      </c>
      <c r="D73" s="10">
        <f>SUM(D37:D72)</f>
        <v>8098.2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70"/>
  <sheetViews>
    <sheetView workbookViewId="0">
      <selection activeCell="H14" sqref="H14"/>
    </sheetView>
  </sheetViews>
  <sheetFormatPr defaultRowHeight="15" x14ac:dyDescent="0.25"/>
  <cols>
    <col min="1" max="1" width="20.5703125" style="1" bestFit="1" customWidth="1"/>
    <col min="2" max="4" width="18.5703125" customWidth="1"/>
  </cols>
  <sheetData>
    <row r="1" spans="1:4" ht="15.75" thickBot="1" x14ac:dyDescent="0.3"/>
    <row r="2" spans="1:4" ht="15.75" thickBot="1" x14ac:dyDescent="0.3">
      <c r="A2" s="27" t="s">
        <v>28</v>
      </c>
      <c r="B2" s="8" t="s">
        <v>24</v>
      </c>
      <c r="C2" s="9" t="s">
        <v>22</v>
      </c>
      <c r="D2" s="10" t="s">
        <v>23</v>
      </c>
    </row>
    <row r="3" spans="1:4" x14ac:dyDescent="0.25">
      <c r="A3" s="1" t="s">
        <v>31</v>
      </c>
      <c r="B3" s="2" t="s">
        <v>5</v>
      </c>
      <c r="C3" s="3"/>
      <c r="D3" s="4"/>
    </row>
    <row r="4" spans="1:4" x14ac:dyDescent="0.25">
      <c r="B4" s="5" t="s">
        <v>20</v>
      </c>
      <c r="C4">
        <v>2</v>
      </c>
      <c r="D4" s="6">
        <v>96</v>
      </c>
    </row>
    <row r="5" spans="1:4" x14ac:dyDescent="0.25">
      <c r="A5" s="19" t="s">
        <v>29</v>
      </c>
      <c r="B5" s="16" t="s">
        <v>2</v>
      </c>
      <c r="D5" s="6"/>
    </row>
    <row r="6" spans="1:4" x14ac:dyDescent="0.25">
      <c r="A6" s="24"/>
      <c r="B6" s="17" t="s">
        <v>16</v>
      </c>
      <c r="C6">
        <v>3</v>
      </c>
      <c r="D6" s="6">
        <f>48+85.4</f>
        <v>133.4</v>
      </c>
    </row>
    <row r="7" spans="1:4" x14ac:dyDescent="0.25">
      <c r="A7" s="24"/>
      <c r="B7" s="17" t="s">
        <v>17</v>
      </c>
      <c r="C7">
        <v>1</v>
      </c>
      <c r="D7" s="6">
        <v>48</v>
      </c>
    </row>
    <row r="8" spans="1:4" x14ac:dyDescent="0.25">
      <c r="A8" s="24"/>
      <c r="B8" s="17" t="s">
        <v>15</v>
      </c>
      <c r="C8">
        <v>4</v>
      </c>
      <c r="D8" s="6">
        <f>44+130</f>
        <v>174</v>
      </c>
    </row>
    <row r="9" spans="1:4" x14ac:dyDescent="0.25">
      <c r="A9" s="24"/>
      <c r="B9" s="17" t="s">
        <v>18</v>
      </c>
      <c r="C9">
        <v>1</v>
      </c>
      <c r="D9" s="6">
        <v>43</v>
      </c>
    </row>
    <row r="10" spans="1:4" x14ac:dyDescent="0.25">
      <c r="A10" s="24"/>
      <c r="B10" s="17" t="s">
        <v>13</v>
      </c>
      <c r="C10">
        <v>1</v>
      </c>
      <c r="D10" s="6">
        <v>45.7</v>
      </c>
    </row>
    <row r="11" spans="1:4" x14ac:dyDescent="0.25">
      <c r="A11" s="24"/>
      <c r="B11" s="17" t="s">
        <v>19</v>
      </c>
      <c r="C11">
        <v>1</v>
      </c>
      <c r="D11" s="6">
        <v>55.6</v>
      </c>
    </row>
    <row r="12" spans="1:4" x14ac:dyDescent="0.25">
      <c r="A12" s="25"/>
      <c r="B12" s="17" t="s">
        <v>20</v>
      </c>
      <c r="C12">
        <v>2</v>
      </c>
      <c r="D12" s="6">
        <v>80.7</v>
      </c>
    </row>
    <row r="13" spans="1:4" x14ac:dyDescent="0.25">
      <c r="A13" s="19" t="s">
        <v>31</v>
      </c>
      <c r="B13" s="16" t="s">
        <v>6</v>
      </c>
      <c r="D13" s="6"/>
    </row>
    <row r="14" spans="1:4" x14ac:dyDescent="0.25">
      <c r="A14" s="24"/>
      <c r="B14" s="17" t="s">
        <v>15</v>
      </c>
      <c r="C14">
        <v>2</v>
      </c>
      <c r="D14" s="6">
        <v>90</v>
      </c>
    </row>
    <row r="15" spans="1:4" x14ac:dyDescent="0.25">
      <c r="A15" s="24"/>
      <c r="B15" s="17" t="s">
        <v>21</v>
      </c>
      <c r="C15">
        <v>6</v>
      </c>
      <c r="D15" s="6">
        <f>194.03+96</f>
        <v>290.02999999999997</v>
      </c>
    </row>
    <row r="16" spans="1:4" x14ac:dyDescent="0.25">
      <c r="A16" s="24"/>
      <c r="B16" s="17" t="s">
        <v>12</v>
      </c>
      <c r="C16">
        <v>8</v>
      </c>
      <c r="D16" s="6">
        <v>368.5</v>
      </c>
    </row>
    <row r="17" spans="1:4" x14ac:dyDescent="0.25">
      <c r="A17" s="25"/>
      <c r="B17" s="17" t="s">
        <v>11</v>
      </c>
      <c r="C17">
        <v>1</v>
      </c>
      <c r="D17" s="6">
        <v>48</v>
      </c>
    </row>
    <row r="18" spans="1:4" x14ac:dyDescent="0.25">
      <c r="A18" s="19" t="s">
        <v>30</v>
      </c>
      <c r="B18" s="16" t="s">
        <v>7</v>
      </c>
      <c r="D18" s="6"/>
    </row>
    <row r="19" spans="1:4" x14ac:dyDescent="0.25">
      <c r="A19" s="24"/>
      <c r="B19" s="17" t="s">
        <v>16</v>
      </c>
      <c r="C19">
        <v>4</v>
      </c>
      <c r="D19" s="6">
        <v>180</v>
      </c>
    </row>
    <row r="20" spans="1:4" x14ac:dyDescent="0.25">
      <c r="A20" s="25"/>
      <c r="B20" s="17" t="s">
        <v>15</v>
      </c>
      <c r="C20">
        <v>2</v>
      </c>
      <c r="D20" s="6">
        <v>90</v>
      </c>
    </row>
    <row r="21" spans="1:4" x14ac:dyDescent="0.25">
      <c r="A21" s="19" t="s">
        <v>30</v>
      </c>
      <c r="B21" s="16" t="s">
        <v>3</v>
      </c>
      <c r="D21" s="6"/>
    </row>
    <row r="22" spans="1:4" x14ac:dyDescent="0.25">
      <c r="A22" s="24"/>
      <c r="B22" s="17" t="s">
        <v>21</v>
      </c>
      <c r="C22">
        <v>1</v>
      </c>
      <c r="D22" s="6">
        <v>48</v>
      </c>
    </row>
    <row r="23" spans="1:4" x14ac:dyDescent="0.25">
      <c r="A23" s="24"/>
      <c r="B23" s="17" t="s">
        <v>12</v>
      </c>
      <c r="C23">
        <v>1</v>
      </c>
      <c r="D23" s="6">
        <v>45</v>
      </c>
    </row>
    <row r="24" spans="1:4" x14ac:dyDescent="0.25">
      <c r="A24" s="24"/>
      <c r="B24" s="17" t="s">
        <v>17</v>
      </c>
      <c r="C24">
        <v>5</v>
      </c>
      <c r="D24" s="6">
        <v>225</v>
      </c>
    </row>
    <row r="25" spans="1:4" x14ac:dyDescent="0.25">
      <c r="A25" s="24"/>
      <c r="B25" s="17" t="s">
        <v>15</v>
      </c>
      <c r="C25">
        <v>5</v>
      </c>
      <c r="D25" s="6">
        <v>225</v>
      </c>
    </row>
    <row r="26" spans="1:4" x14ac:dyDescent="0.25">
      <c r="A26" s="24"/>
      <c r="B26" s="17" t="s">
        <v>20</v>
      </c>
      <c r="C26">
        <v>2</v>
      </c>
      <c r="D26" s="6">
        <v>90</v>
      </c>
    </row>
    <row r="27" spans="1:4" ht="15.75" thickBot="1" x14ac:dyDescent="0.3">
      <c r="A27" s="24"/>
      <c r="B27" s="12" t="s">
        <v>18</v>
      </c>
      <c r="C27" s="12">
        <v>6</v>
      </c>
      <c r="D27" s="13">
        <v>272</v>
      </c>
    </row>
    <row r="28" spans="1:4" ht="15.75" thickBot="1" x14ac:dyDescent="0.3">
      <c r="A28" s="25"/>
      <c r="B28" s="9" t="s">
        <v>0</v>
      </c>
      <c r="C28" s="9">
        <f>SUM(C3:C27)</f>
        <v>58</v>
      </c>
      <c r="D28" s="10">
        <f>SUM(D3:D27)</f>
        <v>2647.9300000000003</v>
      </c>
    </row>
    <row r="29" spans="1:4" x14ac:dyDescent="0.25">
      <c r="A29" s="19" t="s">
        <v>29</v>
      </c>
      <c r="B29" s="23" t="s">
        <v>1</v>
      </c>
      <c r="C29" s="3"/>
      <c r="D29" s="4"/>
    </row>
    <row r="30" spans="1:4" x14ac:dyDescent="0.25">
      <c r="A30" s="24"/>
      <c r="B30" s="17" t="s">
        <v>20</v>
      </c>
      <c r="C30">
        <v>6</v>
      </c>
      <c r="D30" s="6">
        <f>174.4+81.7</f>
        <v>256.10000000000002</v>
      </c>
    </row>
    <row r="31" spans="1:4" x14ac:dyDescent="0.25">
      <c r="A31" s="24"/>
      <c r="B31" s="17" t="s">
        <v>15</v>
      </c>
      <c r="C31">
        <v>3</v>
      </c>
      <c r="D31" s="6">
        <f>91.4+43</f>
        <v>134.4</v>
      </c>
    </row>
    <row r="32" spans="1:4" x14ac:dyDescent="0.25">
      <c r="A32" s="24"/>
      <c r="B32" s="17" t="s">
        <v>13</v>
      </c>
      <c r="C32">
        <v>7</v>
      </c>
      <c r="D32" s="6">
        <f>208+79</f>
        <v>287</v>
      </c>
    </row>
    <row r="33" spans="1:4" x14ac:dyDescent="0.25">
      <c r="A33" s="25"/>
      <c r="B33" s="17" t="s">
        <v>10</v>
      </c>
      <c r="C33">
        <v>5</v>
      </c>
      <c r="D33" s="6">
        <f>131+82</f>
        <v>213</v>
      </c>
    </row>
    <row r="34" spans="1:4" x14ac:dyDescent="0.25">
      <c r="A34" s="19" t="s">
        <v>31</v>
      </c>
      <c r="B34" s="16" t="s">
        <v>5</v>
      </c>
      <c r="D34" s="6"/>
    </row>
    <row r="35" spans="1:4" x14ac:dyDescent="0.25">
      <c r="A35" s="24"/>
      <c r="B35" s="17" t="s">
        <v>11</v>
      </c>
      <c r="C35">
        <v>6</v>
      </c>
      <c r="D35" s="6">
        <f>164+79</f>
        <v>243</v>
      </c>
    </row>
    <row r="36" spans="1:4" x14ac:dyDescent="0.25">
      <c r="A36" s="24"/>
      <c r="B36" s="17" t="s">
        <v>15</v>
      </c>
      <c r="C36">
        <v>3</v>
      </c>
      <c r="D36" s="6">
        <f>46+79</f>
        <v>125</v>
      </c>
    </row>
    <row r="37" spans="1:4" x14ac:dyDescent="0.25">
      <c r="A37" s="24"/>
      <c r="B37" s="17" t="s">
        <v>11</v>
      </c>
      <c r="C37">
        <v>4</v>
      </c>
      <c r="D37" s="6">
        <v>182</v>
      </c>
    </row>
    <row r="38" spans="1:4" x14ac:dyDescent="0.25">
      <c r="A38" s="25"/>
      <c r="B38" s="17" t="s">
        <v>20</v>
      </c>
      <c r="C38">
        <v>3</v>
      </c>
      <c r="D38" s="6">
        <v>144</v>
      </c>
    </row>
    <row r="39" spans="1:4" x14ac:dyDescent="0.25">
      <c r="A39" s="19" t="s">
        <v>29</v>
      </c>
      <c r="B39" s="16" t="s">
        <v>2</v>
      </c>
      <c r="D39" s="6"/>
    </row>
    <row r="40" spans="1:4" x14ac:dyDescent="0.25">
      <c r="A40" s="24"/>
      <c r="B40" s="17" t="s">
        <v>11</v>
      </c>
      <c r="C40">
        <v>8</v>
      </c>
      <c r="D40" s="6">
        <f>82.5+269.6</f>
        <v>352.1</v>
      </c>
    </row>
    <row r="41" spans="1:4" x14ac:dyDescent="0.25">
      <c r="A41" s="24"/>
      <c r="B41" s="17" t="s">
        <v>13</v>
      </c>
      <c r="C41">
        <v>10</v>
      </c>
      <c r="D41" s="6">
        <f>183.9+265.9</f>
        <v>449.79999999999995</v>
      </c>
    </row>
    <row r="42" spans="1:4" x14ac:dyDescent="0.25">
      <c r="A42" s="24"/>
      <c r="B42" s="17" t="s">
        <v>21</v>
      </c>
      <c r="C42">
        <v>8</v>
      </c>
      <c r="D42" s="6">
        <f>160+176.9</f>
        <v>336.9</v>
      </c>
    </row>
    <row r="43" spans="1:4" x14ac:dyDescent="0.25">
      <c r="A43" s="24"/>
      <c r="B43" s="17" t="s">
        <v>12</v>
      </c>
      <c r="C43">
        <v>6</v>
      </c>
      <c r="D43" s="6">
        <f>86.3+176.7</f>
        <v>263</v>
      </c>
    </row>
    <row r="44" spans="1:4" x14ac:dyDescent="0.25">
      <c r="A44" s="24"/>
      <c r="B44" s="17" t="s">
        <v>27</v>
      </c>
      <c r="C44">
        <v>15</v>
      </c>
      <c r="D44" s="6">
        <v>645.10000000000014</v>
      </c>
    </row>
    <row r="45" spans="1:4" x14ac:dyDescent="0.25">
      <c r="A45" s="24"/>
      <c r="B45" s="17" t="s">
        <v>14</v>
      </c>
      <c r="C45">
        <v>9</v>
      </c>
      <c r="D45" s="6">
        <v>380.4</v>
      </c>
    </row>
    <row r="46" spans="1:4" x14ac:dyDescent="0.25">
      <c r="A46" s="24"/>
      <c r="B46" s="17" t="s">
        <v>19</v>
      </c>
      <c r="C46">
        <v>13</v>
      </c>
      <c r="D46" s="6">
        <f>254.3+294.8</f>
        <v>549.1</v>
      </c>
    </row>
    <row r="47" spans="1:4" x14ac:dyDescent="0.25">
      <c r="A47" s="24"/>
      <c r="B47" s="17" t="s">
        <v>20</v>
      </c>
      <c r="C47">
        <v>3</v>
      </c>
      <c r="D47" s="6">
        <v>122.9</v>
      </c>
    </row>
    <row r="48" spans="1:4" x14ac:dyDescent="0.25">
      <c r="A48" s="24"/>
      <c r="B48" s="17" t="s">
        <v>16</v>
      </c>
      <c r="C48">
        <v>6</v>
      </c>
      <c r="D48" s="6">
        <v>263.7</v>
      </c>
    </row>
    <row r="49" spans="1:4" x14ac:dyDescent="0.25">
      <c r="A49" s="24"/>
      <c r="B49" s="17" t="s">
        <v>17</v>
      </c>
      <c r="C49">
        <v>5</v>
      </c>
      <c r="D49" s="6">
        <v>216.3</v>
      </c>
    </row>
    <row r="50" spans="1:4" x14ac:dyDescent="0.25">
      <c r="A50" s="24"/>
      <c r="B50" s="17" t="s">
        <v>15</v>
      </c>
      <c r="C50">
        <v>3</v>
      </c>
      <c r="D50" s="6">
        <v>137.4</v>
      </c>
    </row>
    <row r="51" spans="1:4" x14ac:dyDescent="0.25">
      <c r="A51" s="25"/>
      <c r="B51" s="17" t="s">
        <v>18</v>
      </c>
      <c r="C51">
        <v>6</v>
      </c>
      <c r="D51" s="6">
        <v>260</v>
      </c>
    </row>
    <row r="52" spans="1:4" x14ac:dyDescent="0.25">
      <c r="A52" s="19" t="s">
        <v>30</v>
      </c>
      <c r="B52" s="16" t="s">
        <v>7</v>
      </c>
      <c r="D52" s="6"/>
    </row>
    <row r="53" spans="1:4" x14ac:dyDescent="0.25">
      <c r="A53" s="24"/>
      <c r="B53" s="17" t="s">
        <v>13</v>
      </c>
      <c r="C53">
        <v>10</v>
      </c>
      <c r="D53" s="6">
        <f>93+360</f>
        <v>453</v>
      </c>
    </row>
    <row r="54" spans="1:4" x14ac:dyDescent="0.25">
      <c r="A54" s="24"/>
      <c r="B54" s="17" t="s">
        <v>16</v>
      </c>
      <c r="C54">
        <v>6</v>
      </c>
      <c r="D54" s="6">
        <v>258</v>
      </c>
    </row>
    <row r="55" spans="1:4" x14ac:dyDescent="0.25">
      <c r="A55" s="24"/>
      <c r="B55" s="17" t="s">
        <v>17</v>
      </c>
      <c r="C55">
        <v>7</v>
      </c>
      <c r="D55" s="6">
        <v>305</v>
      </c>
    </row>
    <row r="56" spans="1:4" x14ac:dyDescent="0.25">
      <c r="A56" s="24"/>
      <c r="B56" s="17" t="s">
        <v>15</v>
      </c>
      <c r="C56">
        <v>3</v>
      </c>
      <c r="D56" s="6">
        <v>135</v>
      </c>
    </row>
    <row r="57" spans="1:4" x14ac:dyDescent="0.25">
      <c r="A57" s="24"/>
      <c r="B57" s="17" t="s">
        <v>11</v>
      </c>
      <c r="C57">
        <v>2</v>
      </c>
      <c r="D57" s="6">
        <v>90</v>
      </c>
    </row>
    <row r="58" spans="1:4" x14ac:dyDescent="0.25">
      <c r="A58" s="24"/>
      <c r="B58" s="17" t="s">
        <v>10</v>
      </c>
      <c r="C58">
        <v>10</v>
      </c>
      <c r="D58" s="6">
        <v>450</v>
      </c>
    </row>
    <row r="59" spans="1:4" x14ac:dyDescent="0.25">
      <c r="A59" s="24"/>
      <c r="B59" s="17" t="s">
        <v>14</v>
      </c>
      <c r="C59">
        <v>6</v>
      </c>
      <c r="D59" s="6">
        <v>270</v>
      </c>
    </row>
    <row r="60" spans="1:4" x14ac:dyDescent="0.25">
      <c r="A60" s="25"/>
      <c r="B60" s="17" t="s">
        <v>19</v>
      </c>
      <c r="C60">
        <v>3</v>
      </c>
      <c r="D60" s="6">
        <v>135</v>
      </c>
    </row>
    <row r="61" spans="1:4" x14ac:dyDescent="0.25">
      <c r="A61" s="19" t="s">
        <v>30</v>
      </c>
      <c r="B61" s="16" t="s">
        <v>3</v>
      </c>
      <c r="D61" s="6"/>
    </row>
    <row r="62" spans="1:4" x14ac:dyDescent="0.25">
      <c r="A62" s="24"/>
      <c r="B62" s="17" t="s">
        <v>11</v>
      </c>
      <c r="C62">
        <v>14</v>
      </c>
      <c r="D62" s="6">
        <f>180+450</f>
        <v>630</v>
      </c>
    </row>
    <row r="63" spans="1:4" x14ac:dyDescent="0.25">
      <c r="A63" s="24"/>
      <c r="B63" s="17" t="s">
        <v>16</v>
      </c>
      <c r="C63">
        <v>12</v>
      </c>
      <c r="D63" s="6">
        <v>540</v>
      </c>
    </row>
    <row r="64" spans="1:4" x14ac:dyDescent="0.25">
      <c r="A64" s="24"/>
      <c r="B64" s="17" t="s">
        <v>17</v>
      </c>
      <c r="C64">
        <v>15</v>
      </c>
      <c r="D64" s="6">
        <v>675</v>
      </c>
    </row>
    <row r="65" spans="1:4" x14ac:dyDescent="0.25">
      <c r="A65" s="24"/>
      <c r="B65" s="17" t="s">
        <v>15</v>
      </c>
      <c r="C65">
        <v>7</v>
      </c>
      <c r="D65" s="6">
        <v>315</v>
      </c>
    </row>
    <row r="66" spans="1:4" x14ac:dyDescent="0.25">
      <c r="A66" s="24"/>
      <c r="B66" s="17" t="s">
        <v>18</v>
      </c>
      <c r="C66">
        <v>10</v>
      </c>
      <c r="D66" s="6">
        <v>450</v>
      </c>
    </row>
    <row r="67" spans="1:4" x14ac:dyDescent="0.25">
      <c r="A67" s="24"/>
      <c r="B67" s="17" t="s">
        <v>21</v>
      </c>
      <c r="C67">
        <v>10</v>
      </c>
      <c r="D67" s="6">
        <v>450</v>
      </c>
    </row>
    <row r="68" spans="1:4" x14ac:dyDescent="0.25">
      <c r="A68" s="24"/>
      <c r="B68" s="17" t="s">
        <v>12</v>
      </c>
      <c r="C68">
        <v>9</v>
      </c>
      <c r="D68" s="6">
        <v>405</v>
      </c>
    </row>
    <row r="69" spans="1:4" ht="15.75" thickBot="1" x14ac:dyDescent="0.3">
      <c r="A69" s="25"/>
      <c r="B69" s="12" t="s">
        <v>20</v>
      </c>
      <c r="C69" s="12">
        <v>3</v>
      </c>
      <c r="D69" s="13">
        <v>135</v>
      </c>
    </row>
    <row r="70" spans="1:4" ht="15.75" thickBot="1" x14ac:dyDescent="0.3">
      <c r="B70" s="8" t="s">
        <v>4</v>
      </c>
      <c r="C70" s="9">
        <f>SUM(C30:C69)</f>
        <v>256</v>
      </c>
      <c r="D70" s="10">
        <f>SUM(D30:D69)</f>
        <v>11257.199999999999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D58"/>
  <sheetViews>
    <sheetView workbookViewId="0">
      <selection activeCell="B13" sqref="B13"/>
    </sheetView>
  </sheetViews>
  <sheetFormatPr defaultRowHeight="15" x14ac:dyDescent="0.25"/>
  <cols>
    <col min="1" max="1" width="20.5703125" style="1" bestFit="1" customWidth="1"/>
    <col min="2" max="4" width="20.7109375" customWidth="1"/>
  </cols>
  <sheetData>
    <row r="2" spans="1:4" ht="15.75" thickBot="1" x14ac:dyDescent="0.3">
      <c r="A2" s="26" t="s">
        <v>28</v>
      </c>
      <c r="B2" s="1" t="s">
        <v>24</v>
      </c>
      <c r="C2" s="1" t="s">
        <v>22</v>
      </c>
      <c r="D2" s="1" t="s">
        <v>23</v>
      </c>
    </row>
    <row r="3" spans="1:4" x14ac:dyDescent="0.25">
      <c r="A3" s="1" t="s">
        <v>29</v>
      </c>
      <c r="B3" s="2" t="s">
        <v>1</v>
      </c>
      <c r="C3" s="3"/>
      <c r="D3" s="4"/>
    </row>
    <row r="4" spans="1:4" x14ac:dyDescent="0.25">
      <c r="B4" s="5" t="s">
        <v>16</v>
      </c>
      <c r="C4">
        <v>13</v>
      </c>
      <c r="D4" s="6">
        <v>618</v>
      </c>
    </row>
    <row r="5" spans="1:4" x14ac:dyDescent="0.25">
      <c r="B5" s="5" t="s">
        <v>17</v>
      </c>
      <c r="C5">
        <v>22</v>
      </c>
      <c r="D5" s="6">
        <f>698+286</f>
        <v>984</v>
      </c>
    </row>
    <row r="6" spans="1:4" x14ac:dyDescent="0.25">
      <c r="B6" s="5" t="s">
        <v>15</v>
      </c>
      <c r="C6">
        <v>2</v>
      </c>
      <c r="D6" s="6">
        <v>60</v>
      </c>
    </row>
    <row r="7" spans="1:4" x14ac:dyDescent="0.25">
      <c r="B7" s="5" t="s">
        <v>18</v>
      </c>
      <c r="C7">
        <v>1</v>
      </c>
      <c r="D7" s="6">
        <v>49</v>
      </c>
    </row>
    <row r="8" spans="1:4" x14ac:dyDescent="0.25">
      <c r="A8" s="19" t="s">
        <v>31</v>
      </c>
      <c r="B8" s="16" t="s">
        <v>5</v>
      </c>
      <c r="D8" s="6"/>
    </row>
    <row r="9" spans="1:4" x14ac:dyDescent="0.25">
      <c r="A9" s="24"/>
      <c r="B9" s="17" t="s">
        <v>15</v>
      </c>
      <c r="C9">
        <v>2</v>
      </c>
      <c r="D9" s="6">
        <v>96</v>
      </c>
    </row>
    <row r="10" spans="1:4" x14ac:dyDescent="0.25">
      <c r="A10" s="24"/>
      <c r="B10" s="17" t="s">
        <v>18</v>
      </c>
      <c r="C10">
        <v>1</v>
      </c>
      <c r="D10" s="6">
        <v>46</v>
      </c>
    </row>
    <row r="11" spans="1:4" x14ac:dyDescent="0.25">
      <c r="A11" s="25"/>
      <c r="B11" s="17" t="s">
        <v>10</v>
      </c>
      <c r="C11">
        <v>5</v>
      </c>
      <c r="D11" s="6">
        <v>215</v>
      </c>
    </row>
    <row r="12" spans="1:4" x14ac:dyDescent="0.25">
      <c r="A12" s="19" t="s">
        <v>29</v>
      </c>
      <c r="B12" s="16" t="s">
        <v>2</v>
      </c>
      <c r="D12" s="6"/>
    </row>
    <row r="13" spans="1:4" x14ac:dyDescent="0.25">
      <c r="A13" s="24"/>
      <c r="B13" s="17" t="s">
        <v>16</v>
      </c>
      <c r="C13">
        <v>6</v>
      </c>
      <c r="D13" s="6">
        <f>100.7+171.7</f>
        <v>272.39999999999998</v>
      </c>
    </row>
    <row r="14" spans="1:4" x14ac:dyDescent="0.25">
      <c r="A14" s="24"/>
      <c r="B14" s="17" t="s">
        <v>17</v>
      </c>
      <c r="C14">
        <v>1</v>
      </c>
      <c r="D14" s="6">
        <v>46.4</v>
      </c>
    </row>
    <row r="15" spans="1:4" x14ac:dyDescent="0.25">
      <c r="A15" s="24"/>
      <c r="B15" s="17" t="s">
        <v>15</v>
      </c>
      <c r="C15">
        <v>2</v>
      </c>
      <c r="D15" s="6">
        <v>100.2</v>
      </c>
    </row>
    <row r="16" spans="1:4" x14ac:dyDescent="0.25">
      <c r="A16" s="24"/>
      <c r="B16" s="17" t="s">
        <v>11</v>
      </c>
      <c r="C16">
        <v>1</v>
      </c>
      <c r="D16" s="6">
        <v>42.2</v>
      </c>
    </row>
    <row r="17" spans="1:4" x14ac:dyDescent="0.25">
      <c r="A17" s="24"/>
      <c r="B17" s="17" t="s">
        <v>13</v>
      </c>
      <c r="C17">
        <v>9</v>
      </c>
      <c r="D17" s="6">
        <f>44+352.6</f>
        <v>396.6</v>
      </c>
    </row>
    <row r="18" spans="1:4" x14ac:dyDescent="0.25">
      <c r="A18" s="25"/>
      <c r="B18" t="s">
        <v>10</v>
      </c>
      <c r="C18">
        <v>4</v>
      </c>
      <c r="D18" s="6">
        <v>179.1</v>
      </c>
    </row>
    <row r="19" spans="1:4" x14ac:dyDescent="0.25">
      <c r="A19" s="19" t="s">
        <v>31</v>
      </c>
      <c r="B19" s="16" t="s">
        <v>6</v>
      </c>
      <c r="D19" s="6"/>
    </row>
    <row r="20" spans="1:4" x14ac:dyDescent="0.25">
      <c r="A20" s="24"/>
      <c r="B20" s="17" t="s">
        <v>16</v>
      </c>
      <c r="C20">
        <v>5</v>
      </c>
      <c r="D20" s="6">
        <f>46+182</f>
        <v>228</v>
      </c>
    </row>
    <row r="21" spans="1:4" x14ac:dyDescent="0.25">
      <c r="A21" s="24"/>
      <c r="B21" s="17" t="s">
        <v>17</v>
      </c>
      <c r="C21">
        <v>3</v>
      </c>
      <c r="D21" s="6">
        <f>45+92</f>
        <v>137</v>
      </c>
    </row>
    <row r="22" spans="1:4" x14ac:dyDescent="0.25">
      <c r="A22" s="24"/>
      <c r="B22" s="17" t="s">
        <v>18</v>
      </c>
      <c r="C22">
        <v>2</v>
      </c>
      <c r="D22" s="6">
        <v>92</v>
      </c>
    </row>
    <row r="23" spans="1:4" x14ac:dyDescent="0.25">
      <c r="A23" s="24"/>
      <c r="B23" s="17" t="s">
        <v>11</v>
      </c>
      <c r="C23">
        <v>3</v>
      </c>
      <c r="D23" s="6">
        <v>142</v>
      </c>
    </row>
    <row r="24" spans="1:4" x14ac:dyDescent="0.25">
      <c r="A24" s="24"/>
      <c r="B24" s="17" t="s">
        <v>13</v>
      </c>
      <c r="C24">
        <v>5</v>
      </c>
      <c r="D24" s="6">
        <v>236</v>
      </c>
    </row>
    <row r="25" spans="1:4" x14ac:dyDescent="0.25">
      <c r="A25" s="25"/>
      <c r="B25" t="s">
        <v>10</v>
      </c>
      <c r="C25">
        <v>2</v>
      </c>
      <c r="D25" s="6">
        <v>86</v>
      </c>
    </row>
    <row r="26" spans="1:4" x14ac:dyDescent="0.25">
      <c r="A26" s="19" t="s">
        <v>30</v>
      </c>
      <c r="B26" s="16" t="s">
        <v>7</v>
      </c>
      <c r="C26">
        <v>2</v>
      </c>
      <c r="D26" s="6">
        <v>94</v>
      </c>
    </row>
    <row r="27" spans="1:4" x14ac:dyDescent="0.25">
      <c r="A27" s="25"/>
      <c r="B27" s="17" t="s">
        <v>17</v>
      </c>
      <c r="C27">
        <v>2</v>
      </c>
      <c r="D27" s="6">
        <v>94</v>
      </c>
    </row>
    <row r="28" spans="1:4" x14ac:dyDescent="0.25">
      <c r="A28" s="19" t="s">
        <v>30</v>
      </c>
      <c r="B28" s="16" t="s">
        <v>3</v>
      </c>
      <c r="D28" s="6"/>
    </row>
    <row r="29" spans="1:4" x14ac:dyDescent="0.25">
      <c r="A29" s="24"/>
      <c r="B29" s="17" t="s">
        <v>16</v>
      </c>
      <c r="C29">
        <v>1</v>
      </c>
      <c r="D29" s="6">
        <v>50</v>
      </c>
    </row>
    <row r="30" spans="1:4" x14ac:dyDescent="0.25">
      <c r="A30" s="24"/>
      <c r="B30" s="17" t="s">
        <v>17</v>
      </c>
      <c r="C30">
        <v>5</v>
      </c>
      <c r="D30" s="6">
        <f>50+192</f>
        <v>242</v>
      </c>
    </row>
    <row r="31" spans="1:4" x14ac:dyDescent="0.25">
      <c r="A31" s="24"/>
      <c r="B31" s="17" t="s">
        <v>15</v>
      </c>
      <c r="C31">
        <v>5</v>
      </c>
      <c r="D31" s="6">
        <f>50+180</f>
        <v>230</v>
      </c>
    </row>
    <row r="32" spans="1:4" ht="15.75" thickBot="1" x14ac:dyDescent="0.3">
      <c r="A32" s="25"/>
      <c r="B32" s="12" t="s">
        <v>18</v>
      </c>
      <c r="C32" s="12">
        <v>3</v>
      </c>
      <c r="D32" s="13">
        <v>135</v>
      </c>
    </row>
    <row r="33" spans="1:4" ht="15.75" thickBot="1" x14ac:dyDescent="0.3">
      <c r="B33" s="8" t="s">
        <v>0</v>
      </c>
      <c r="C33" s="9">
        <f>SUM(C3:C32)</f>
        <v>107</v>
      </c>
      <c r="D33" s="10">
        <f>SUM(D3:D32)</f>
        <v>4870.8999999999996</v>
      </c>
    </row>
    <row r="34" spans="1:4" x14ac:dyDescent="0.25">
      <c r="A34" s="19" t="s">
        <v>29</v>
      </c>
      <c r="B34" s="23" t="s">
        <v>1</v>
      </c>
      <c r="C34" s="3"/>
      <c r="D34" s="4"/>
    </row>
    <row r="35" spans="1:4" x14ac:dyDescent="0.25">
      <c r="A35" s="24"/>
      <c r="B35" s="17" t="s">
        <v>11</v>
      </c>
      <c r="C35">
        <v>3</v>
      </c>
      <c r="D35" s="6">
        <v>120</v>
      </c>
    </row>
    <row r="36" spans="1:4" x14ac:dyDescent="0.25">
      <c r="A36" s="25"/>
      <c r="B36" s="17" t="s">
        <v>13</v>
      </c>
      <c r="C36">
        <v>11</v>
      </c>
      <c r="D36" s="6">
        <f>93.4+369</f>
        <v>462.4</v>
      </c>
    </row>
    <row r="37" spans="1:4" x14ac:dyDescent="0.25">
      <c r="A37" s="19" t="s">
        <v>31</v>
      </c>
      <c r="B37" s="16" t="s">
        <v>5</v>
      </c>
      <c r="D37" s="6"/>
    </row>
    <row r="38" spans="1:4" x14ac:dyDescent="0.25">
      <c r="A38" s="24"/>
      <c r="B38" s="17" t="s">
        <v>15</v>
      </c>
      <c r="C38">
        <v>5</v>
      </c>
      <c r="D38" s="6">
        <f>84+132</f>
        <v>216</v>
      </c>
    </row>
    <row r="39" spans="1:4" x14ac:dyDescent="0.25">
      <c r="A39" s="24"/>
      <c r="B39" s="17" t="s">
        <v>18</v>
      </c>
      <c r="C39">
        <v>3</v>
      </c>
      <c r="D39" s="6">
        <v>138</v>
      </c>
    </row>
    <row r="40" spans="1:4" x14ac:dyDescent="0.25">
      <c r="A40" s="24"/>
      <c r="B40" s="17" t="s">
        <v>11</v>
      </c>
      <c r="C40">
        <v>3</v>
      </c>
      <c r="D40" s="6">
        <v>138</v>
      </c>
    </row>
    <row r="41" spans="1:4" x14ac:dyDescent="0.25">
      <c r="A41" s="24"/>
      <c r="B41" t="s">
        <v>10</v>
      </c>
      <c r="C41">
        <v>2</v>
      </c>
      <c r="D41" s="6">
        <v>92</v>
      </c>
    </row>
    <row r="42" spans="1:4" x14ac:dyDescent="0.25">
      <c r="A42" s="25"/>
      <c r="B42" s="17" t="s">
        <v>13</v>
      </c>
      <c r="C42">
        <v>3</v>
      </c>
      <c r="D42" s="6">
        <v>138</v>
      </c>
    </row>
    <row r="43" spans="1:4" x14ac:dyDescent="0.25">
      <c r="A43" s="19" t="s">
        <v>29</v>
      </c>
      <c r="B43" s="16" t="s">
        <v>2</v>
      </c>
      <c r="D43" s="6"/>
    </row>
    <row r="44" spans="1:4" x14ac:dyDescent="0.25">
      <c r="A44" s="24"/>
      <c r="B44" s="17" t="s">
        <v>16</v>
      </c>
      <c r="C44">
        <f>6+8+3</f>
        <v>17</v>
      </c>
      <c r="D44" s="6">
        <f>264.4+369.4+132.5</f>
        <v>766.3</v>
      </c>
    </row>
    <row r="45" spans="1:4" x14ac:dyDescent="0.25">
      <c r="A45" s="24"/>
      <c r="B45" s="17" t="s">
        <v>17</v>
      </c>
      <c r="C45">
        <f>13+4+8</f>
        <v>25</v>
      </c>
      <c r="D45" s="6">
        <f>595.7+186.9+332.6</f>
        <v>1115.2</v>
      </c>
    </row>
    <row r="46" spans="1:4" x14ac:dyDescent="0.25">
      <c r="A46" s="24"/>
      <c r="B46" s="17" t="s">
        <v>15</v>
      </c>
      <c r="C46">
        <f>4+3+8</f>
        <v>15</v>
      </c>
      <c r="D46" s="6">
        <f>177.2+141.9+341.3</f>
        <v>660.40000000000009</v>
      </c>
    </row>
    <row r="47" spans="1:4" x14ac:dyDescent="0.25">
      <c r="A47" s="24"/>
      <c r="B47" s="17" t="s">
        <v>18</v>
      </c>
      <c r="C47">
        <f>2+2+9</f>
        <v>13</v>
      </c>
      <c r="D47" s="6">
        <f>86.5+97.1+374.8</f>
        <v>558.4</v>
      </c>
    </row>
    <row r="48" spans="1:4" x14ac:dyDescent="0.25">
      <c r="A48" s="24"/>
      <c r="B48" s="17" t="s">
        <v>11</v>
      </c>
      <c r="C48">
        <f>3+3+6</f>
        <v>12</v>
      </c>
      <c r="D48" s="6">
        <f>120+138+258.3</f>
        <v>516.29999999999995</v>
      </c>
    </row>
    <row r="49" spans="1:4" x14ac:dyDescent="0.25">
      <c r="A49" s="25"/>
      <c r="B49" s="17" t="s">
        <v>13</v>
      </c>
      <c r="C49">
        <f>2+3+12</f>
        <v>17</v>
      </c>
      <c r="D49" s="6">
        <f>80+129.8+540.9</f>
        <v>750.7</v>
      </c>
    </row>
    <row r="50" spans="1:4" x14ac:dyDescent="0.25">
      <c r="A50" s="19" t="s">
        <v>30</v>
      </c>
      <c r="B50" s="16" t="s">
        <v>3</v>
      </c>
      <c r="D50" s="6"/>
    </row>
    <row r="51" spans="1:4" x14ac:dyDescent="0.25">
      <c r="A51" s="24"/>
      <c r="B51" s="17" t="s">
        <v>16</v>
      </c>
      <c r="C51">
        <v>9</v>
      </c>
      <c r="D51" s="6">
        <v>406</v>
      </c>
    </row>
    <row r="52" spans="1:4" x14ac:dyDescent="0.25">
      <c r="A52" s="24"/>
      <c r="B52" s="17" t="s">
        <v>17</v>
      </c>
      <c r="C52">
        <v>10</v>
      </c>
      <c r="D52" s="6">
        <f>90+361</f>
        <v>451</v>
      </c>
    </row>
    <row r="53" spans="1:4" x14ac:dyDescent="0.25">
      <c r="A53" s="24"/>
      <c r="B53" s="17" t="s">
        <v>15</v>
      </c>
      <c r="C53">
        <v>6</v>
      </c>
      <c r="D53" s="6">
        <v>270</v>
      </c>
    </row>
    <row r="54" spans="1:4" x14ac:dyDescent="0.25">
      <c r="A54" s="24"/>
      <c r="B54" s="17" t="s">
        <v>18</v>
      </c>
      <c r="C54">
        <v>7</v>
      </c>
      <c r="D54" s="6">
        <f>135+180</f>
        <v>315</v>
      </c>
    </row>
    <row r="55" spans="1:4" x14ac:dyDescent="0.25">
      <c r="A55" s="24"/>
      <c r="B55" s="17" t="s">
        <v>11</v>
      </c>
      <c r="C55">
        <v>4</v>
      </c>
      <c r="D55" s="6">
        <v>180</v>
      </c>
    </row>
    <row r="56" spans="1:4" x14ac:dyDescent="0.25">
      <c r="A56" s="24"/>
      <c r="B56" s="17" t="s">
        <v>13</v>
      </c>
      <c r="C56">
        <v>5</v>
      </c>
      <c r="D56" s="6">
        <v>225</v>
      </c>
    </row>
    <row r="57" spans="1:4" ht="15.75" thickBot="1" x14ac:dyDescent="0.3">
      <c r="A57" s="25"/>
      <c r="B57" s="12" t="s">
        <v>10</v>
      </c>
      <c r="C57" s="12">
        <v>6</v>
      </c>
      <c r="D57" s="13">
        <v>270</v>
      </c>
    </row>
    <row r="58" spans="1:4" ht="15.75" thickBot="1" x14ac:dyDescent="0.3">
      <c r="B58" s="8" t="s">
        <v>4</v>
      </c>
      <c r="C58" s="9">
        <f>SUM(C35:C57)</f>
        <v>176</v>
      </c>
      <c r="D58" s="10">
        <f>SUM(D34:D57)</f>
        <v>7788.7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9</vt:i4>
      </vt:variant>
    </vt:vector>
  </HeadingPairs>
  <TitlesOfParts>
    <vt:vector size="9" baseType="lpstr"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Meszely Attila</dc:creator>
  <cp:lastModifiedBy>Tal Gina</cp:lastModifiedBy>
  <dcterms:created xsi:type="dcterms:W3CDTF">2025-09-03T07:06:35Z</dcterms:created>
  <dcterms:modified xsi:type="dcterms:W3CDTF">2025-09-15T11:43:23Z</dcterms:modified>
</cp:coreProperties>
</file>